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04_9M 2024\08_Fact Sheet\"/>
    </mc:Choice>
  </mc:AlternateContent>
  <xr:revisionPtr revIDLastSave="0" documentId="13_ncr:1_{BD15A9E0-F7CE-4B23-B71F-D84AFED3305E}" xr6:coauthVersionLast="47" xr6:coauthVersionMax="47" xr10:uidLastSave="{00000000-0000-0000-0000-000000000000}"/>
  <bookViews>
    <workbookView xWindow="-108" yWindow="-108" windowWidth="23256" windowHeight="13896" xr2:uid="{5B73457D-6222-4FA4-AC0B-0EABA0896A69}"/>
  </bookViews>
  <sheets>
    <sheet name="Consolidated" sheetId="5" r:id="rId1"/>
    <sheet name="Retail &amp; Customer Solutions" sheetId="6" r:id="rId2"/>
    <sheet name="Distribution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7" l="1"/>
  <c r="F62" i="7" s="1"/>
  <c r="E61" i="7"/>
  <c r="F61" i="7" s="1"/>
  <c r="F59" i="7"/>
  <c r="F58" i="7"/>
  <c r="F56" i="7"/>
  <c r="E55" i="7"/>
  <c r="F55" i="7" s="1"/>
  <c r="D55" i="7"/>
  <c r="F54" i="7"/>
  <c r="F53" i="7"/>
  <c r="F51" i="7"/>
  <c r="E50" i="7"/>
  <c r="F50" i="7" s="1"/>
  <c r="D50" i="7"/>
  <c r="F49" i="7"/>
  <c r="F48" i="7"/>
  <c r="F46" i="7"/>
  <c r="E45" i="7"/>
  <c r="F45" i="7" s="1"/>
  <c r="D45" i="7"/>
  <c r="F44" i="7"/>
  <c r="F43" i="7"/>
  <c r="F41" i="7"/>
  <c r="F40" i="7"/>
  <c r="F39" i="7"/>
  <c r="F38" i="7"/>
  <c r="F36" i="7"/>
  <c r="E35" i="7"/>
  <c r="F35" i="7" s="1"/>
  <c r="D35" i="7"/>
  <c r="F34" i="7"/>
  <c r="F33" i="7"/>
  <c r="F32" i="7"/>
  <c r="F31" i="7"/>
  <c r="F30" i="7"/>
  <c r="F29" i="7"/>
  <c r="F24" i="7"/>
  <c r="F23" i="7"/>
  <c r="F22" i="7"/>
  <c r="F21" i="7"/>
  <c r="E25" i="7"/>
  <c r="D25" i="7"/>
  <c r="D26" i="7" s="1"/>
  <c r="C25" i="7"/>
  <c r="C26" i="7" s="1"/>
  <c r="F18" i="7"/>
  <c r="F17" i="7"/>
  <c r="F16" i="7"/>
  <c r="F15" i="7"/>
  <c r="F13" i="7"/>
  <c r="F12" i="7"/>
  <c r="F11" i="7"/>
  <c r="F9" i="7"/>
  <c r="F8" i="7"/>
  <c r="F7" i="7"/>
  <c r="E6" i="7"/>
  <c r="D6" i="7"/>
  <c r="F6" i="7" s="1"/>
  <c r="C6" i="7"/>
  <c r="F5" i="7"/>
  <c r="E14" i="7"/>
  <c r="D14" i="7"/>
  <c r="D19" i="7" s="1"/>
  <c r="C14" i="7"/>
  <c r="C19" i="7" s="1"/>
  <c r="F61" i="6"/>
  <c r="F60" i="6"/>
  <c r="F58" i="6"/>
  <c r="F57" i="6"/>
  <c r="F55" i="6"/>
  <c r="F54" i="6"/>
  <c r="F51" i="6"/>
  <c r="F50" i="6"/>
  <c r="F49" i="6"/>
  <c r="F48" i="6"/>
  <c r="F47" i="6"/>
  <c r="F46" i="6"/>
  <c r="E45" i="6"/>
  <c r="E43" i="6" s="1"/>
  <c r="D45" i="6"/>
  <c r="D43" i="6" s="1"/>
  <c r="F44" i="6"/>
  <c r="F42" i="6"/>
  <c r="F41" i="6"/>
  <c r="F37" i="6"/>
  <c r="F36" i="6"/>
  <c r="F34" i="6"/>
  <c r="F33" i="6"/>
  <c r="F31" i="6"/>
  <c r="F30" i="6"/>
  <c r="F29" i="6"/>
  <c r="E28" i="6"/>
  <c r="E32" i="6" s="1"/>
  <c r="D28" i="6"/>
  <c r="D32" i="6" s="1"/>
  <c r="D35" i="6" s="1"/>
  <c r="F27" i="6"/>
  <c r="F26" i="6"/>
  <c r="C28" i="6"/>
  <c r="F20" i="6"/>
  <c r="F19" i="6"/>
  <c r="F17" i="6"/>
  <c r="F16" i="6"/>
  <c r="F15" i="6"/>
  <c r="F14" i="6"/>
  <c r="F12" i="6"/>
  <c r="F11" i="6"/>
  <c r="E8" i="6"/>
  <c r="F9" i="6"/>
  <c r="D8" i="6"/>
  <c r="F7" i="6"/>
  <c r="F5" i="6"/>
  <c r="F4" i="6"/>
  <c r="F69" i="5"/>
  <c r="F65" i="5"/>
  <c r="F64" i="5"/>
  <c r="F63" i="5"/>
  <c r="F62" i="5"/>
  <c r="D66" i="5"/>
  <c r="F61" i="5"/>
  <c r="C66" i="5"/>
  <c r="F58" i="5"/>
  <c r="F57" i="5"/>
  <c r="F55" i="5"/>
  <c r="F54" i="5"/>
  <c r="D56" i="5"/>
  <c r="D59" i="5" s="1"/>
  <c r="C56" i="5"/>
  <c r="C59" i="5" s="1"/>
  <c r="F44" i="5"/>
  <c r="F45" i="5"/>
  <c r="F38" i="5"/>
  <c r="F37" i="5"/>
  <c r="F36" i="5"/>
  <c r="F35" i="5"/>
  <c r="F33" i="5"/>
  <c r="F32" i="5"/>
  <c r="F31" i="5"/>
  <c r="E29" i="5"/>
  <c r="D29" i="5"/>
  <c r="C29" i="5"/>
  <c r="E26" i="5"/>
  <c r="D26" i="5"/>
  <c r="C26" i="5"/>
  <c r="F22" i="5"/>
  <c r="E17" i="5"/>
  <c r="F17" i="5" s="1"/>
  <c r="D17" i="5"/>
  <c r="C17" i="5"/>
  <c r="F15" i="5"/>
  <c r="F13" i="5"/>
  <c r="F10" i="5"/>
  <c r="F8" i="5"/>
  <c r="F7" i="5"/>
  <c r="E6" i="5"/>
  <c r="E9" i="5" s="1"/>
  <c r="D6" i="5"/>
  <c r="D9" i="5" s="1"/>
  <c r="D16" i="5" s="1"/>
  <c r="C6" i="5"/>
  <c r="C9" i="5" s="1"/>
  <c r="C16" i="5" s="1"/>
  <c r="F5" i="5"/>
  <c r="F4" i="5"/>
  <c r="F26" i="5" l="1"/>
  <c r="F29" i="5"/>
  <c r="E19" i="7"/>
  <c r="F19" i="7" s="1"/>
  <c r="F14" i="7"/>
  <c r="F25" i="7"/>
  <c r="E26" i="7"/>
  <c r="D13" i="6"/>
  <c r="D18" i="6" s="1"/>
  <c r="D21" i="6" s="1"/>
  <c r="C32" i="6"/>
  <c r="C35" i="6" s="1"/>
  <c r="E16" i="5"/>
  <c r="F9" i="5"/>
  <c r="E35" i="6"/>
  <c r="F32" i="6"/>
  <c r="F43" i="6"/>
  <c r="C25" i="5"/>
  <c r="C39" i="5" s="1"/>
  <c r="C48" i="5" s="1"/>
  <c r="C49" i="5" s="1"/>
  <c r="C18" i="5"/>
  <c r="C23" i="5" s="1"/>
  <c r="F8" i="6"/>
  <c r="D25" i="5"/>
  <c r="D39" i="5" s="1"/>
  <c r="D48" i="5" s="1"/>
  <c r="D49" i="5" s="1"/>
  <c r="D18" i="5"/>
  <c r="D23" i="5" s="1"/>
  <c r="C13" i="6"/>
  <c r="C8" i="6"/>
  <c r="F28" i="6"/>
  <c r="E56" i="5"/>
  <c r="F6" i="5"/>
  <c r="F45" i="6"/>
  <c r="F4" i="7"/>
  <c r="F20" i="7"/>
  <c r="F30" i="5"/>
  <c r="E66" i="5"/>
  <c r="F66" i="5" s="1"/>
  <c r="E13" i="6"/>
  <c r="F10" i="6"/>
  <c r="F10" i="7"/>
  <c r="F46" i="5"/>
  <c r="F13" i="6" l="1"/>
  <c r="E18" i="6"/>
  <c r="F26" i="7"/>
  <c r="F56" i="5"/>
  <c r="E59" i="5"/>
  <c r="F59" i="5" s="1"/>
  <c r="E25" i="5"/>
  <c r="F16" i="5"/>
  <c r="E18" i="5"/>
  <c r="C18" i="6"/>
  <c r="C21" i="6" s="1"/>
  <c r="F35" i="6"/>
  <c r="F38" i="6"/>
  <c r="F18" i="6" l="1"/>
  <c r="E21" i="6"/>
  <c r="F21" i="6" s="1"/>
  <c r="E39" i="5"/>
  <c r="F25" i="5"/>
  <c r="F18" i="5"/>
  <c r="E23" i="5"/>
  <c r="F23" i="5" s="1"/>
  <c r="E48" i="5" l="1"/>
  <c r="F39" i="5"/>
  <c r="E49" i="5" l="1"/>
  <c r="F49" i="5" s="1"/>
  <c r="F48" i="5"/>
</calcChain>
</file>

<file path=xl/sharedStrings.xml><?xml version="1.0" encoding="utf-8"?>
<sst xmlns="http://schemas.openxmlformats.org/spreadsheetml/2006/main" count="297" uniqueCount="134">
  <si>
    <t>with 2023 pp</t>
  </si>
  <si>
    <t>with 2024 pp</t>
  </si>
  <si>
    <t xml:space="preserve">Consolidated </t>
  </si>
  <si>
    <t>9M</t>
  </si>
  <si>
    <t>Delta</t>
  </si>
  <si>
    <t>Financials</t>
  </si>
  <si>
    <t>24-23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</si>
  <si>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</si>
  <si>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</si>
  <si>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</si>
  <si>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</si>
  <si>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</si>
  <si>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</si>
  <si>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</si>
  <si>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</si>
  <si>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</si>
  <si>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</si>
  <si>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</si>
  <si>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</si>
  <si>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</si>
  <si>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</si>
  <si>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</si>
  <si>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</si>
  <si>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</si>
  <si>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</si>
  <si>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</si>
  <si>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</si>
  <si>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</si>
  <si>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</si>
  <si>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</si>
  <si>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&amp; bond interest expense</t>
  </si>
  <si>
    <t>Average net loan &amp; bond financing rate (%)</t>
  </si>
  <si>
    <t>Average loan &amp; bond financing rate (%) - 
excluding impacts of cash and derivatives</t>
  </si>
  <si>
    <t>Operational FX gains / (losses)</t>
  </si>
  <si>
    <t>Deposit valuation expenses</t>
  </si>
  <si>
    <t>Lease interest expenses</t>
  </si>
  <si>
    <t>Other</t>
  </si>
  <si>
    <t>Monetary gains / (losses)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</si>
  <si>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</si>
  <si>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</si>
  <si>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</si>
  <si>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</si>
  <si>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</si>
  <si>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</si>
  <si>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</si>
  <si>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</si>
  <si>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</si>
  <si>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</si>
  <si>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</si>
  <si>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</si>
  <si>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</si>
  <si>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</si>
  <si>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</si>
  <si>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</si>
  <si>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</si>
  <si>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</si>
  <si>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</si>
  <si>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</si>
  <si>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Inflation effect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</si>
  <si>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</si>
  <si>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</si>
  <si>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</si>
  <si>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</si>
  <si>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</si>
  <si>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</si>
  <si>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</si>
  <si>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</si>
  <si>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</si>
  <si>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</si>
  <si>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</si>
  <si>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</si>
  <si>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IAS 29 impacts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</si>
  <si>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</si>
  <si>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</si>
  <si>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</si>
  <si>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</si>
  <si>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</si>
  <si>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</si>
  <si>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</si>
  <si>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</si>
  <si>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Q3</t>
  </si>
  <si>
    <t>Operations</t>
  </si>
  <si>
    <t>Sales volume (TWh)</t>
  </si>
  <si>
    <t>Regulated (TWh)</t>
  </si>
  <si>
    <t>Liberalised (TWh)</t>
  </si>
  <si>
    <t>Corporate</t>
  </si>
  <si>
    <t>Residential &amp; SME</t>
  </si>
  <si>
    <t>Gross profit margin (%)</t>
  </si>
  <si>
    <t>Regulated (%)</t>
  </si>
  <si>
    <t>Liberalised (%)</t>
  </si>
  <si>
    <t>n.a.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</si>
  <si>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</si>
  <si>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</si>
  <si>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</si>
  <si>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</si>
  <si>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</si>
  <si>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</si>
  <si>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</si>
  <si>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</si>
  <si>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</si>
  <si>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</si>
  <si>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</si>
  <si>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</si>
  <si>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</si>
  <si>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</si>
  <si>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</si>
  <si>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</si>
  <si>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</si>
  <si>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</si>
  <si>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</si>
  <si>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</si>
  <si>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</si>
  <si>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</si>
  <si>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</si>
  <si>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</si>
  <si>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</si>
  <si>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</si>
  <si>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</si>
  <si>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</si>
  <si>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</si>
  <si>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</si>
  <si>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</si>
  <si>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</si>
  <si>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</si>
  <si>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</si>
  <si>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</si>
  <si>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</si>
  <si>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</si>
  <si>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</si>
  <si>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</si>
  <si>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</si>
  <si>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</si>
  <si>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</si>
  <si>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Enerjisa Enerji AŞ 9M 2024 Fact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</si>
</sst>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_-* #,##0.00\ _₺_-;\-* #,##0.00\ _₺_-;_-* &quot;-&quot;??\ _₺_-;_-@_-"/>
    <numFmt numFmtId="167" formatCode="_-* #,##0\ _₺_-;\-* #,##0\ _₺_-;_-* &quot;-&quot;??\ _₺_-;_-@_-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3" fontId="0" fillId="0" borderId="2" xfId="0" applyNumberFormat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/>
    <xf numFmtId="3" fontId="2" fillId="0" borderId="2" xfId="0" applyNumberFormat="1" applyFont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164" fontId="0" fillId="0" borderId="2" xfId="2" applyNumberFormat="1" applyFont="1" applyFill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4" fontId="5" fillId="0" borderId="2" xfId="0" applyNumberFormat="1" applyFont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7" fontId="0" fillId="0" borderId="0" xfId="1" applyNumberFormat="1" applyFont="1"/>
    <xf numFmtId="165" fontId="2" fillId="0" borderId="2" xfId="0" applyNumberFormat="1" applyFont="1" applyBorder="1" applyAlignment="1">
      <alignment horizontal="right" indent="1"/>
    </xf>
    <xf numFmtId="168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0" fontId="6" fillId="0" borderId="1" xfId="0" applyFont="1" applyBorder="1"/>
    <xf numFmtId="0" fontId="5" fillId="0" borderId="0" xfId="0" applyFont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0" fillId="0" borderId="0" xfId="2" applyNumberFormat="1" applyFont="1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5" fontId="0" fillId="0" borderId="2" xfId="0" applyNumberFormat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 indent="1"/>
    </xf>
    <xf numFmtId="165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4" fontId="3" fillId="2" borderId="2" xfId="2" applyNumberFormat="1" applyFont="1" applyFill="1" applyBorder="1" applyAlignment="1">
      <alignment horizontal="right"/>
    </xf>
    <xf numFmtId="164" fontId="0" fillId="0" borderId="2" xfId="2" applyNumberFormat="1" applyFont="1" applyFill="1" applyBorder="1" applyAlignment="1">
      <alignment horizontal="right"/>
    </xf>
    <xf numFmtId="164" fontId="0" fillId="3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2" xfId="0" quotePrefix="1" applyNumberFormat="1" applyBorder="1" applyAlignment="1">
      <alignment horizontal="right"/>
    </xf>
    <xf numFmtId="164" fontId="0" fillId="0" borderId="0" xfId="2" applyNumberFormat="1" applyFont="1"/>
    <xf numFmtId="0" fontId="0" fillId="0" borderId="0" xfId="0" applyAlignment="1">
      <alignment wrapText="1"/>
    </xf>
    <xf numFmtId="164" fontId="0" fillId="0" borderId="0" xfId="2" applyNumberFormat="1" applyFont="1" applyFill="1" applyAlignment="1"/>
    <xf numFmtId="3" fontId="0" fillId="0" borderId="2" xfId="0" quotePrefix="1" applyNumberFormat="1" applyBorder="1"/>
    <xf numFmtId="3" fontId="7" fillId="0" borderId="0" xfId="2" applyNumberFormat="1" applyFont="1" applyFill="1" applyAlignment="1"/>
    <xf numFmtId="9" fontId="0" fillId="0" borderId="0" xfId="2" applyFont="1" applyFill="1" applyAlignment="1"/>
    <xf numFmtId="3" fontId="2" fillId="0" borderId="2" xfId="0" applyNumberFormat="1" applyFont="1" applyBorder="1"/>
    <xf numFmtId="0" fontId="6" fillId="0" borderId="2" xfId="0" applyFont="1" applyBorder="1" applyAlignment="1">
      <alignment horizontal="center"/>
    </xf>
    <xf numFmtId="10" fontId="0" fillId="0" borderId="2" xfId="2" applyNumberFormat="1" applyFont="1" applyFill="1" applyBorder="1" applyAlignment="1"/>
    <xf numFmtId="164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4" fontId="0" fillId="0" borderId="2" xfId="2" applyNumberFormat="1" applyFont="1" applyBorder="1" applyAlignment="1"/>
    <xf numFmtId="164" fontId="0" fillId="0" borderId="2" xfId="2" applyNumberFormat="1" applyFont="1" applyFill="1" applyBorder="1" applyAlignment="1"/>
    <xf numFmtId="165" fontId="0" fillId="0" borderId="2" xfId="0" applyNumberFormat="1" applyBorder="1"/>
    <xf numFmtId="165" fontId="0" fillId="0" borderId="0" xfId="0" applyNumberFormat="1"/>
    <xf numFmtId="0" fontId="8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FE44-9340-4261-BA4C-D99EC5C599DF}">
  <sheetPr>
    <tabColor rgb="FF00B050"/>
    <pageSetUpPr fitToPage="1"/>
  </sheetPr>
  <dimension ref="A1:XET76"/>
  <sheetViews>
    <sheetView showGridLines="0" tabSelected="1" view="pageBreakPreview" zoomScale="60" zoomScaleNormal="60" workbookViewId="0">
      <pane xSplit="2" ySplit="3" topLeftCell="C49" activePane="bottomRight" state="frozen"/>
      <selection activeCell="H46" sqref="H46"/>
      <selection pane="topRight" activeCell="H46" sqref="H46"/>
      <selection pane="bottomLeft" activeCell="H46" sqref="H46"/>
      <selection pane="bottomRight" activeCell="B103" sqref="B103"/>
    </sheetView>
  </sheetViews>
  <sheetFormatPr defaultColWidth="8.77734375" defaultRowHeight="14.4" outlineLevelRow="1" x14ac:dyDescent="0.3"/>
  <cols>
    <col min="1" max="1" width="8.44140625" customWidth="1"/>
    <col min="2" max="2" width="55.5546875" customWidth="1"/>
    <col min="3" max="5" width="14.5546875" customWidth="1"/>
    <col min="6" max="6" width="11.44140625" customWidth="1"/>
    <col min="7" max="7" width="2.77734375" customWidth="1"/>
  </cols>
  <sheetData>
    <row r="1" spans="2:7" ht="18" x14ac:dyDescent="0.35">
      <c r="B1" s="67" t="s">
        <v>133</v>
      </c>
      <c r="C1" s="1" t="s">
        <v>0</v>
      </c>
      <c r="D1" s="1" t="s">
        <v>1</v>
      </c>
      <c r="E1" s="1" t="s">
        <v>1</v>
      </c>
      <c r="F1" s="2"/>
    </row>
    <row r="2" spans="2:7" x14ac:dyDescent="0.3">
      <c r="B2" s="3" t="s">
        <v>2</v>
      </c>
      <c r="C2" s="4" t="s">
        <v>3</v>
      </c>
      <c r="D2" s="4" t="s">
        <v>3</v>
      </c>
      <c r="E2" s="4" t="s">
        <v>3</v>
      </c>
      <c r="F2" s="4" t="s">
        <v>4</v>
      </c>
    </row>
    <row r="3" spans="2:7" ht="15" thickBot="1" x14ac:dyDescent="0.35">
      <c r="B3" s="5" t="s">
        <v>5</v>
      </c>
      <c r="C3" s="6">
        <v>2023</v>
      </c>
      <c r="D3" s="6">
        <v>2023</v>
      </c>
      <c r="E3" s="6">
        <v>2024</v>
      </c>
      <c r="F3" s="7" t="s">
        <v>6</v>
      </c>
    </row>
    <row r="4" spans="2:7" x14ac:dyDescent="0.3">
      <c r="B4" s="8" t="s">
        <v>7</v>
      </c>
      <c r="C4" s="9">
        <v>120993</v>
      </c>
      <c r="D4" s="9">
        <v>180746</v>
      </c>
      <c r="E4" s="9">
        <v>133036</v>
      </c>
      <c r="F4" s="9">
        <f>E4-D4</f>
        <v>-47710</v>
      </c>
    </row>
    <row r="5" spans="2:7" x14ac:dyDescent="0.3">
      <c r="B5" s="8" t="s">
        <v>8</v>
      </c>
      <c r="C5" s="9">
        <v>-102103</v>
      </c>
      <c r="D5" s="9">
        <v>-152526</v>
      </c>
      <c r="E5" s="9">
        <v>-103693</v>
      </c>
      <c r="F5" s="9">
        <f t="shared" ref="F5:F23" si="0">E5-D5</f>
        <v>48833</v>
      </c>
    </row>
    <row r="6" spans="2:7" x14ac:dyDescent="0.3">
      <c r="B6" s="10" t="s">
        <v>9</v>
      </c>
      <c r="C6" s="11">
        <f t="shared" ref="C6:D6" si="1">SUM(C4:C5)</f>
        <v>18890</v>
      </c>
      <c r="D6" s="11">
        <f t="shared" si="1"/>
        <v>28220</v>
      </c>
      <c r="E6" s="11">
        <f>SUM(E4:E5)</f>
        <v>29343</v>
      </c>
      <c r="F6" s="11">
        <f t="shared" si="0"/>
        <v>1123</v>
      </c>
      <c r="G6" s="12"/>
    </row>
    <row r="7" spans="2:7" x14ac:dyDescent="0.3">
      <c r="B7" s="8" t="s">
        <v>10</v>
      </c>
      <c r="C7" s="9">
        <v>-7868</v>
      </c>
      <c r="D7" s="9">
        <v>-11754</v>
      </c>
      <c r="E7" s="9">
        <v>-10971</v>
      </c>
      <c r="F7" s="9">
        <f t="shared" si="0"/>
        <v>783</v>
      </c>
    </row>
    <row r="8" spans="2:7" x14ac:dyDescent="0.3">
      <c r="B8" s="8" t="s">
        <v>11</v>
      </c>
      <c r="C8" s="9">
        <v>72</v>
      </c>
      <c r="D8" s="9">
        <v>107</v>
      </c>
      <c r="E8" s="9">
        <v>1919</v>
      </c>
      <c r="F8" s="9">
        <f t="shared" si="0"/>
        <v>1812</v>
      </c>
    </row>
    <row r="9" spans="2:7" x14ac:dyDescent="0.3">
      <c r="B9" s="10" t="s">
        <v>12</v>
      </c>
      <c r="C9" s="11">
        <f t="shared" ref="C9:D9" si="2">SUM(C6:C8)</f>
        <v>11094</v>
      </c>
      <c r="D9" s="11">
        <f t="shared" si="2"/>
        <v>16573</v>
      </c>
      <c r="E9" s="11">
        <f>SUM(E6:E8)</f>
        <v>20291</v>
      </c>
      <c r="F9" s="11">
        <f t="shared" si="0"/>
        <v>3718</v>
      </c>
      <c r="G9" s="12"/>
    </row>
    <row r="10" spans="2:7" x14ac:dyDescent="0.3">
      <c r="B10" s="8" t="s">
        <v>13</v>
      </c>
      <c r="C10" s="9">
        <v>2241</v>
      </c>
      <c r="D10" s="9">
        <v>3348</v>
      </c>
      <c r="E10" s="9">
        <v>3449</v>
      </c>
      <c r="F10" s="9">
        <f t="shared" si="0"/>
        <v>101</v>
      </c>
    </row>
    <row r="11" spans="2:7" hidden="1" outlineLevel="1" x14ac:dyDescent="0.3">
      <c r="B11" s="8" t="s">
        <v>14</v>
      </c>
      <c r="C11" s="9" t="s">
        <v>15</v>
      </c>
      <c r="D11" s="9" t="s">
        <v>15</v>
      </c>
      <c r="E11" s="9" t="s">
        <v>15</v>
      </c>
      <c r="F11" s="9" t="s">
        <v>15</v>
      </c>
    </row>
    <row r="12" spans="2:7" hidden="1" outlineLevel="1" collapsed="1" x14ac:dyDescent="0.3">
      <c r="B12" s="8" t="s">
        <v>16</v>
      </c>
      <c r="C12" s="9" t="s">
        <v>15</v>
      </c>
      <c r="D12" s="9" t="s">
        <v>15</v>
      </c>
      <c r="E12" s="9" t="s">
        <v>15</v>
      </c>
      <c r="F12" s="9" t="s">
        <v>15</v>
      </c>
    </row>
    <row r="13" spans="2:7" collapsed="1" x14ac:dyDescent="0.3">
      <c r="B13" s="8" t="s">
        <v>17</v>
      </c>
      <c r="C13" s="9">
        <v>956</v>
      </c>
      <c r="D13" s="9">
        <v>1428</v>
      </c>
      <c r="E13" s="9">
        <v>203</v>
      </c>
      <c r="F13" s="9">
        <f t="shared" si="0"/>
        <v>-1225</v>
      </c>
    </row>
    <row r="14" spans="2:7" hidden="1" outlineLevel="1" x14ac:dyDescent="0.3">
      <c r="B14" s="8" t="s">
        <v>18</v>
      </c>
      <c r="C14" s="9"/>
      <c r="D14" s="9"/>
      <c r="E14" s="9"/>
      <c r="F14" s="9" t="s">
        <v>15</v>
      </c>
    </row>
    <row r="15" spans="2:7" collapsed="1" x14ac:dyDescent="0.3">
      <c r="B15" s="8" t="s">
        <v>19</v>
      </c>
      <c r="C15" s="9">
        <v>-682</v>
      </c>
      <c r="D15" s="9">
        <v>-1019</v>
      </c>
      <c r="E15" s="9">
        <v>-3601</v>
      </c>
      <c r="F15" s="9">
        <f t="shared" si="0"/>
        <v>-2582</v>
      </c>
    </row>
    <row r="16" spans="2:7" x14ac:dyDescent="0.3">
      <c r="B16" s="10" t="s">
        <v>20</v>
      </c>
      <c r="C16" s="11">
        <f t="shared" ref="C16:E16" si="3">SUM(C9:C15)</f>
        <v>13609</v>
      </c>
      <c r="D16" s="11">
        <f t="shared" si="3"/>
        <v>20330</v>
      </c>
      <c r="E16" s="11">
        <f t="shared" si="3"/>
        <v>20342</v>
      </c>
      <c r="F16" s="11">
        <f t="shared" si="0"/>
        <v>12</v>
      </c>
      <c r="G16" s="12"/>
    </row>
    <row r="17" spans="2:7" x14ac:dyDescent="0.3">
      <c r="B17" s="8" t="s">
        <v>21</v>
      </c>
      <c r="C17" s="9">
        <f>Distribution!C5</f>
        <v>5734</v>
      </c>
      <c r="D17" s="9">
        <f>Distribution!D5</f>
        <v>8566</v>
      </c>
      <c r="E17" s="9">
        <f>Distribution!E5</f>
        <v>9527</v>
      </c>
      <c r="F17" s="9">
        <f t="shared" si="0"/>
        <v>961</v>
      </c>
    </row>
    <row r="18" spans="2:7" x14ac:dyDescent="0.3">
      <c r="B18" s="10" t="s">
        <v>22</v>
      </c>
      <c r="C18" s="11">
        <f>SUM(C16:C17)</f>
        <v>19343</v>
      </c>
      <c r="D18" s="11">
        <f>SUM(D16:D17)</f>
        <v>28896</v>
      </c>
      <c r="E18" s="11">
        <f>SUM(E16:E17)</f>
        <v>29869</v>
      </c>
      <c r="F18" s="11">
        <f t="shared" si="0"/>
        <v>973</v>
      </c>
      <c r="G18" s="12"/>
    </row>
    <row r="19" spans="2:7" hidden="1" outlineLevel="1" x14ac:dyDescent="0.3">
      <c r="B19" s="8" t="s">
        <v>23</v>
      </c>
      <c r="C19" s="9" t="s">
        <v>15</v>
      </c>
      <c r="D19" s="9" t="s">
        <v>15</v>
      </c>
      <c r="E19" s="9" t="s">
        <v>15</v>
      </c>
      <c r="F19" s="9" t="s">
        <v>15</v>
      </c>
    </row>
    <row r="20" spans="2:7" hidden="1" outlineLevel="1" x14ac:dyDescent="0.3">
      <c r="B20" s="8" t="s">
        <v>24</v>
      </c>
      <c r="C20" s="9" t="s">
        <v>15</v>
      </c>
      <c r="D20" s="9" t="s">
        <v>15</v>
      </c>
      <c r="E20" s="9" t="s">
        <v>15</v>
      </c>
      <c r="F20" s="9" t="s">
        <v>15</v>
      </c>
    </row>
    <row r="21" spans="2:7" hidden="1" outlineLevel="1" x14ac:dyDescent="0.3">
      <c r="B21" s="8" t="s">
        <v>25</v>
      </c>
      <c r="C21" s="9" t="s">
        <v>15</v>
      </c>
      <c r="D21" s="9" t="s">
        <v>15</v>
      </c>
      <c r="E21" s="9" t="s">
        <v>15</v>
      </c>
      <c r="F21" s="9" t="s">
        <v>15</v>
      </c>
    </row>
    <row r="22" spans="2:7" collapsed="1" x14ac:dyDescent="0.3">
      <c r="B22" s="8" t="s">
        <v>26</v>
      </c>
      <c r="C22" s="9">
        <v>419</v>
      </c>
      <c r="D22" s="9">
        <v>626</v>
      </c>
      <c r="E22" s="9">
        <v>14</v>
      </c>
      <c r="F22" s="9">
        <f t="shared" si="0"/>
        <v>-612</v>
      </c>
    </row>
    <row r="23" spans="2:7" x14ac:dyDescent="0.3">
      <c r="B23" s="10" t="s">
        <v>27</v>
      </c>
      <c r="C23" s="11">
        <f t="shared" ref="C23:D23" si="4">SUM(C18:C22)</f>
        <v>19762</v>
      </c>
      <c r="D23" s="11">
        <f t="shared" si="4"/>
        <v>29522</v>
      </c>
      <c r="E23" s="11">
        <f>SUM(E18:E22)</f>
        <v>29883</v>
      </c>
      <c r="F23" s="11">
        <f t="shared" si="0"/>
        <v>361</v>
      </c>
      <c r="G23" s="12"/>
    </row>
    <row r="24" spans="2:7" x14ac:dyDescent="0.3">
      <c r="B24" s="3"/>
      <c r="C24" s="13"/>
      <c r="D24" s="13"/>
      <c r="E24" s="13"/>
      <c r="F24" s="13"/>
    </row>
    <row r="25" spans="2:7" x14ac:dyDescent="0.3">
      <c r="B25" s="10" t="s">
        <v>20</v>
      </c>
      <c r="C25" s="11">
        <f t="shared" ref="C25:D25" si="5">C16</f>
        <v>13609</v>
      </c>
      <c r="D25" s="11">
        <f t="shared" si="5"/>
        <v>20330</v>
      </c>
      <c r="E25" s="11">
        <f>E16</f>
        <v>20342</v>
      </c>
      <c r="F25" s="11">
        <f t="shared" ref="F25:F69" si="6">E25-D25</f>
        <v>12</v>
      </c>
      <c r="G25" s="12"/>
    </row>
    <row r="26" spans="2:7" x14ac:dyDescent="0.3">
      <c r="B26" s="8" t="s">
        <v>28</v>
      </c>
      <c r="C26" s="9">
        <f>-C10</f>
        <v>-2241</v>
      </c>
      <c r="D26" s="9">
        <f>-D10</f>
        <v>-3348</v>
      </c>
      <c r="E26" s="9">
        <f>-E10</f>
        <v>-3449</v>
      </c>
      <c r="F26" s="9">
        <f t="shared" si="6"/>
        <v>-101</v>
      </c>
    </row>
    <row r="27" spans="2:7" hidden="1" outlineLevel="1" x14ac:dyDescent="0.3">
      <c r="B27" s="8" t="s">
        <v>14</v>
      </c>
      <c r="C27" s="9" t="s">
        <v>15</v>
      </c>
      <c r="D27" s="9" t="s">
        <v>15</v>
      </c>
      <c r="E27" s="9" t="s">
        <v>15</v>
      </c>
      <c r="F27" s="9" t="s">
        <v>15</v>
      </c>
    </row>
    <row r="28" spans="2:7" hidden="1" outlineLevel="1" x14ac:dyDescent="0.3">
      <c r="B28" s="8" t="s">
        <v>16</v>
      </c>
      <c r="C28" s="9" t="s">
        <v>15</v>
      </c>
      <c r="D28" s="9" t="s">
        <v>15</v>
      </c>
      <c r="E28" s="14" t="s">
        <v>15</v>
      </c>
      <c r="F28" s="14" t="s">
        <v>15</v>
      </c>
    </row>
    <row r="29" spans="2:7" collapsed="1" x14ac:dyDescent="0.3">
      <c r="B29" s="8" t="s">
        <v>29</v>
      </c>
      <c r="C29" s="9">
        <f>SUM(C30,C33:C36)</f>
        <v>-4539</v>
      </c>
      <c r="D29" s="9">
        <f>SUM(D30,D33:D36)</f>
        <v>-6779</v>
      </c>
      <c r="E29" s="9">
        <f>SUM(E30,E33:E36)</f>
        <v>-10588</v>
      </c>
      <c r="F29" s="9">
        <f t="shared" si="6"/>
        <v>-3809</v>
      </c>
    </row>
    <row r="30" spans="2:7" x14ac:dyDescent="0.3">
      <c r="B30" s="15" t="s">
        <v>30</v>
      </c>
      <c r="C30" s="9">
        <v>-3913</v>
      </c>
      <c r="D30" s="9">
        <v>-5845</v>
      </c>
      <c r="E30" s="9">
        <v>-13515</v>
      </c>
      <c r="F30" s="9">
        <f t="shared" si="6"/>
        <v>-7670</v>
      </c>
    </row>
    <row r="31" spans="2:7" x14ac:dyDescent="0.3">
      <c r="B31" s="16" t="s">
        <v>31</v>
      </c>
      <c r="C31" s="17">
        <v>0.3419466795244217</v>
      </c>
      <c r="D31" s="17">
        <v>0.3419466795244217</v>
      </c>
      <c r="E31" s="17">
        <v>0.46405216677355271</v>
      </c>
      <c r="F31" s="17">
        <f t="shared" si="6"/>
        <v>0.12210548724913101</v>
      </c>
    </row>
    <row r="32" spans="2:7" ht="28.8" x14ac:dyDescent="0.3">
      <c r="B32" s="16" t="s">
        <v>32</v>
      </c>
      <c r="C32" s="17">
        <v>0.27733508679653635</v>
      </c>
      <c r="D32" s="17">
        <v>0.27733508679653635</v>
      </c>
      <c r="E32" s="17">
        <v>0.46050947831822941</v>
      </c>
      <c r="F32" s="17">
        <f t="shared" si="6"/>
        <v>0.18317439152169307</v>
      </c>
    </row>
    <row r="33" spans="2:10 16374:16374" x14ac:dyDescent="0.3">
      <c r="B33" s="15" t="s">
        <v>33</v>
      </c>
      <c r="C33" s="9">
        <v>-956</v>
      </c>
      <c r="D33" s="9">
        <v>-1428</v>
      </c>
      <c r="E33" s="9">
        <v>-203</v>
      </c>
      <c r="F33" s="9">
        <f t="shared" si="6"/>
        <v>1225</v>
      </c>
    </row>
    <row r="34" spans="2:10 16374:16374" hidden="1" outlineLevel="1" x14ac:dyDescent="0.3">
      <c r="B34" s="15" t="s">
        <v>34</v>
      </c>
      <c r="C34" s="9" t="s">
        <v>15</v>
      </c>
      <c r="D34" s="9" t="s">
        <v>15</v>
      </c>
      <c r="E34" s="14" t="s">
        <v>15</v>
      </c>
      <c r="F34" s="14" t="s">
        <v>15</v>
      </c>
    </row>
    <row r="35" spans="2:10 16374:16374" collapsed="1" x14ac:dyDescent="0.3">
      <c r="B35" s="15" t="s">
        <v>35</v>
      </c>
      <c r="C35" s="9">
        <v>-111</v>
      </c>
      <c r="D35" s="9">
        <v>-165</v>
      </c>
      <c r="E35" s="9">
        <v>-203</v>
      </c>
      <c r="F35" s="9">
        <f t="shared" si="6"/>
        <v>-38</v>
      </c>
    </row>
    <row r="36" spans="2:10 16374:16374" x14ac:dyDescent="0.3">
      <c r="B36" s="15" t="s">
        <v>36</v>
      </c>
      <c r="C36" s="9">
        <v>441</v>
      </c>
      <c r="D36" s="9">
        <v>659</v>
      </c>
      <c r="E36" s="9">
        <v>3333</v>
      </c>
      <c r="F36" s="9">
        <f t="shared" si="6"/>
        <v>2674</v>
      </c>
    </row>
    <row r="37" spans="2:10 16374:16374" x14ac:dyDescent="0.3">
      <c r="B37" s="8" t="s">
        <v>37</v>
      </c>
      <c r="C37" s="9">
        <v>-1315</v>
      </c>
      <c r="D37" s="9">
        <v>-1966</v>
      </c>
      <c r="E37" s="9">
        <v>-2862</v>
      </c>
      <c r="F37" s="9">
        <f t="shared" si="6"/>
        <v>-896</v>
      </c>
    </row>
    <row r="38" spans="2:10 16374:16374" x14ac:dyDescent="0.3">
      <c r="B38" s="8" t="s">
        <v>38</v>
      </c>
      <c r="C38" s="9">
        <v>-595</v>
      </c>
      <c r="D38" s="9">
        <v>-889</v>
      </c>
      <c r="E38" s="9">
        <v>-7616</v>
      </c>
      <c r="F38" s="9">
        <f t="shared" si="6"/>
        <v>-6727</v>
      </c>
      <c r="H38" s="2"/>
      <c r="I38" s="2"/>
      <c r="J38" s="2"/>
      <c r="XET38" s="2"/>
    </row>
    <row r="39" spans="2:10 16374:16374" x14ac:dyDescent="0.3">
      <c r="B39" s="10" t="s">
        <v>39</v>
      </c>
      <c r="C39" s="11">
        <f>SUM(C25:C29,C37,C38)</f>
        <v>4919</v>
      </c>
      <c r="D39" s="11">
        <f>SUM(D25:D29,D37,D38)</f>
        <v>7348</v>
      </c>
      <c r="E39" s="11">
        <f>SUM(E25:E29,E37,E38)</f>
        <v>-4173</v>
      </c>
      <c r="F39" s="11">
        <f t="shared" si="6"/>
        <v>-11521</v>
      </c>
      <c r="G39" s="12"/>
    </row>
    <row r="40" spans="2:10 16374:16374" hidden="1" outlineLevel="1" x14ac:dyDescent="0.3">
      <c r="B40" s="8" t="s">
        <v>23</v>
      </c>
      <c r="C40" s="9" t="s">
        <v>15</v>
      </c>
      <c r="D40" s="9" t="s">
        <v>15</v>
      </c>
      <c r="E40" s="9" t="s">
        <v>15</v>
      </c>
      <c r="F40" s="9" t="s">
        <v>15</v>
      </c>
    </row>
    <row r="41" spans="2:10 16374:16374" hidden="1" outlineLevel="1" x14ac:dyDescent="0.3">
      <c r="B41" s="8" t="s">
        <v>24</v>
      </c>
      <c r="C41" s="9" t="s">
        <v>15</v>
      </c>
      <c r="D41" s="9" t="s">
        <v>15</v>
      </c>
      <c r="E41" s="9" t="s">
        <v>15</v>
      </c>
      <c r="F41" s="9" t="s">
        <v>15</v>
      </c>
    </row>
    <row r="42" spans="2:10 16374:16374" hidden="1" outlineLevel="1" x14ac:dyDescent="0.3">
      <c r="B42" s="8" t="s">
        <v>40</v>
      </c>
      <c r="C42" s="9" t="s">
        <v>15</v>
      </c>
      <c r="D42" s="9" t="s">
        <v>15</v>
      </c>
      <c r="E42" s="9" t="s">
        <v>15</v>
      </c>
      <c r="F42" s="9" t="s">
        <v>15</v>
      </c>
    </row>
    <row r="43" spans="2:10 16374:16374" hidden="1" outlineLevel="1" x14ac:dyDescent="0.3">
      <c r="B43" s="8" t="s">
        <v>25</v>
      </c>
      <c r="C43" s="9" t="s">
        <v>15</v>
      </c>
      <c r="D43" s="9" t="s">
        <v>15</v>
      </c>
      <c r="E43" s="9" t="s">
        <v>15</v>
      </c>
      <c r="F43" s="9" t="s">
        <v>15</v>
      </c>
    </row>
    <row r="44" spans="2:10 16374:16374" collapsed="1" x14ac:dyDescent="0.3">
      <c r="B44" s="8" t="s">
        <v>26</v>
      </c>
      <c r="C44" s="9">
        <v>1402</v>
      </c>
      <c r="D44" s="9">
        <v>2094</v>
      </c>
      <c r="E44" s="9">
        <v>5</v>
      </c>
      <c r="F44" s="9">
        <f t="shared" si="6"/>
        <v>-2089</v>
      </c>
      <c r="H44" s="2"/>
    </row>
    <row r="45" spans="2:10 16374:16374" hidden="1" outlineLevel="1" x14ac:dyDescent="0.3">
      <c r="B45" s="8" t="s">
        <v>41</v>
      </c>
      <c r="C45" s="9"/>
      <c r="D45" s="9"/>
      <c r="E45" s="9"/>
      <c r="F45" s="14">
        <f t="shared" si="6"/>
        <v>0</v>
      </c>
    </row>
    <row r="46" spans="2:10 16374:16374" collapsed="1" x14ac:dyDescent="0.3">
      <c r="B46" s="8" t="s">
        <v>42</v>
      </c>
      <c r="C46" s="9">
        <v>-3028</v>
      </c>
      <c r="D46" s="9">
        <v>-4523</v>
      </c>
      <c r="E46" s="9">
        <v>7306</v>
      </c>
      <c r="F46" s="14">
        <f t="shared" si="6"/>
        <v>11829</v>
      </c>
    </row>
    <row r="47" spans="2:10 16374:16374" hidden="1" outlineLevel="1" x14ac:dyDescent="0.3">
      <c r="B47" s="8" t="s">
        <v>43</v>
      </c>
      <c r="C47" s="9" t="s">
        <v>15</v>
      </c>
      <c r="D47" s="9" t="s">
        <v>15</v>
      </c>
      <c r="E47" s="9" t="s">
        <v>15</v>
      </c>
      <c r="F47" s="9" t="s">
        <v>15</v>
      </c>
    </row>
    <row r="48" spans="2:10 16374:16374" collapsed="1" x14ac:dyDescent="0.3">
      <c r="B48" s="10" t="s">
        <v>44</v>
      </c>
      <c r="C48" s="11">
        <f t="shared" ref="C48:D48" si="7">SUM(C39:C47)</f>
        <v>3293</v>
      </c>
      <c r="D48" s="11">
        <f t="shared" si="7"/>
        <v>4919</v>
      </c>
      <c r="E48" s="11">
        <f>SUM(E39:E46)</f>
        <v>3138</v>
      </c>
      <c r="F48" s="11">
        <f t="shared" si="6"/>
        <v>-1781</v>
      </c>
      <c r="G48" s="12"/>
    </row>
    <row r="49" spans="2:7" x14ac:dyDescent="0.3">
      <c r="B49" s="8" t="s">
        <v>45</v>
      </c>
      <c r="C49" s="18">
        <f t="shared" ref="C49:D49" si="8">C48*1000000/118106896712*100</f>
        <v>2.7881521669559048</v>
      </c>
      <c r="D49" s="18">
        <f t="shared" si="8"/>
        <v>4.1648710930021542</v>
      </c>
      <c r="E49" s="18">
        <f>E48*1000000/118106896712*100</f>
        <v>2.6569151229601058</v>
      </c>
      <c r="F49" s="19">
        <f t="shared" si="6"/>
        <v>-1.5079559700420484</v>
      </c>
    </row>
    <row r="50" spans="2:7" x14ac:dyDescent="0.3">
      <c r="B50" s="8" t="s">
        <v>46</v>
      </c>
      <c r="C50" s="20" t="s">
        <v>15</v>
      </c>
      <c r="D50" s="20" t="s">
        <v>15</v>
      </c>
      <c r="E50" s="20" t="s">
        <v>15</v>
      </c>
      <c r="F50" s="20" t="s">
        <v>15</v>
      </c>
    </row>
    <row r="51" spans="2:7" x14ac:dyDescent="0.3">
      <c r="B51" s="8" t="s">
        <v>47</v>
      </c>
      <c r="C51" s="20" t="s">
        <v>15</v>
      </c>
      <c r="D51" s="20" t="s">
        <v>15</v>
      </c>
      <c r="E51" s="20" t="s">
        <v>15</v>
      </c>
      <c r="F51" s="20" t="s">
        <v>15</v>
      </c>
    </row>
    <row r="52" spans="2:7" x14ac:dyDescent="0.3">
      <c r="B52" s="8" t="s">
        <v>48</v>
      </c>
      <c r="C52" s="20" t="s">
        <v>15</v>
      </c>
      <c r="D52" s="20" t="s">
        <v>15</v>
      </c>
      <c r="E52" s="20" t="s">
        <v>15</v>
      </c>
      <c r="F52" s="20" t="s">
        <v>15</v>
      </c>
    </row>
    <row r="53" spans="2:7" x14ac:dyDescent="0.3">
      <c r="B53" s="8"/>
      <c r="C53" s="18"/>
      <c r="D53" s="18"/>
      <c r="E53" s="18"/>
      <c r="F53" s="18"/>
    </row>
    <row r="54" spans="2:7" x14ac:dyDescent="0.3">
      <c r="B54" s="10" t="s">
        <v>49</v>
      </c>
      <c r="C54" s="11">
        <v>13343</v>
      </c>
      <c r="D54" s="11">
        <v>19931</v>
      </c>
      <c r="E54" s="11">
        <v>19871</v>
      </c>
      <c r="F54" s="11">
        <f t="shared" si="6"/>
        <v>-60</v>
      </c>
      <c r="G54" s="12"/>
    </row>
    <row r="55" spans="2:7" x14ac:dyDescent="0.3">
      <c r="B55" s="8" t="s">
        <v>50</v>
      </c>
      <c r="C55" s="9">
        <v>-13494</v>
      </c>
      <c r="D55" s="9">
        <v>-20156</v>
      </c>
      <c r="E55" s="9">
        <v>-12989</v>
      </c>
      <c r="F55" s="21">
        <f t="shared" si="6"/>
        <v>7167</v>
      </c>
    </row>
    <row r="56" spans="2:7" x14ac:dyDescent="0.3">
      <c r="B56" s="10" t="s">
        <v>51</v>
      </c>
      <c r="C56" s="11">
        <f>SUM(C54:C55)</f>
        <v>-151</v>
      </c>
      <c r="D56" s="11">
        <f>SUM(D54:D55)</f>
        <v>-225</v>
      </c>
      <c r="E56" s="11">
        <f>SUM(E54:E55)</f>
        <v>6882</v>
      </c>
      <c r="F56" s="11">
        <f t="shared" si="6"/>
        <v>7107</v>
      </c>
      <c r="G56" s="12"/>
    </row>
    <row r="57" spans="2:7" x14ac:dyDescent="0.3">
      <c r="B57" s="8" t="s">
        <v>52</v>
      </c>
      <c r="C57" s="9">
        <v>-3010</v>
      </c>
      <c r="D57" s="9">
        <v>-4497</v>
      </c>
      <c r="E57" s="9">
        <v>-12418</v>
      </c>
      <c r="F57" s="21">
        <f t="shared" si="6"/>
        <v>-7921</v>
      </c>
    </row>
    <row r="58" spans="2:7" x14ac:dyDescent="0.3">
      <c r="B58" s="8" t="s">
        <v>53</v>
      </c>
      <c r="C58" s="9">
        <v>-3235</v>
      </c>
      <c r="D58" s="9">
        <v>-4833</v>
      </c>
      <c r="E58" s="9">
        <v>-505</v>
      </c>
      <c r="F58" s="21">
        <f t="shared" si="6"/>
        <v>4328</v>
      </c>
    </row>
    <row r="59" spans="2:7" x14ac:dyDescent="0.3">
      <c r="B59" s="10" t="s">
        <v>54</v>
      </c>
      <c r="C59" s="11">
        <f>SUM(C56:C58)</f>
        <v>-6396</v>
      </c>
      <c r="D59" s="11">
        <f>SUM(D56:D58)</f>
        <v>-9555</v>
      </c>
      <c r="E59" s="11">
        <f>SUM(E56:E58)</f>
        <v>-6041</v>
      </c>
      <c r="F59" s="11">
        <f t="shared" si="6"/>
        <v>3514</v>
      </c>
      <c r="G59" s="12"/>
    </row>
    <row r="60" spans="2:7" x14ac:dyDescent="0.3">
      <c r="B60" s="8"/>
      <c r="C60" s="22"/>
      <c r="D60" s="22"/>
      <c r="E60" s="9"/>
      <c r="F60" s="22"/>
    </row>
    <row r="61" spans="2:7" x14ac:dyDescent="0.3">
      <c r="B61" s="8" t="s">
        <v>55</v>
      </c>
      <c r="C61" s="9">
        <v>16087</v>
      </c>
      <c r="D61" s="9">
        <v>24031</v>
      </c>
      <c r="E61" s="9">
        <v>38804</v>
      </c>
      <c r="F61" s="9">
        <f t="shared" si="6"/>
        <v>14773</v>
      </c>
    </row>
    <row r="62" spans="2:7" x14ac:dyDescent="0.3">
      <c r="B62" s="15" t="s">
        <v>54</v>
      </c>
      <c r="C62" s="9">
        <v>6396</v>
      </c>
      <c r="D62" s="9">
        <v>9555</v>
      </c>
      <c r="E62" s="9">
        <v>6041</v>
      </c>
      <c r="F62" s="9">
        <f t="shared" si="6"/>
        <v>-3514</v>
      </c>
    </row>
    <row r="63" spans="2:7" x14ac:dyDescent="0.3">
      <c r="B63" s="15" t="s">
        <v>56</v>
      </c>
      <c r="C63" s="9">
        <v>3618</v>
      </c>
      <c r="D63" s="9">
        <v>5404</v>
      </c>
      <c r="E63" s="9">
        <v>3771</v>
      </c>
      <c r="F63" s="9">
        <f t="shared" si="6"/>
        <v>-1633</v>
      </c>
    </row>
    <row r="64" spans="2:7" x14ac:dyDescent="0.3">
      <c r="B64" s="15" t="s">
        <v>57</v>
      </c>
      <c r="C64" s="9">
        <v>908</v>
      </c>
      <c r="D64" s="9">
        <v>1357</v>
      </c>
      <c r="E64" s="9">
        <v>2304</v>
      </c>
      <c r="F64" s="9">
        <f t="shared" si="6"/>
        <v>947</v>
      </c>
    </row>
    <row r="65" spans="1:11" x14ac:dyDescent="0.3">
      <c r="B65" s="15" t="s">
        <v>58</v>
      </c>
      <c r="C65" s="9">
        <v>-7678</v>
      </c>
      <c r="D65" s="9">
        <v>-11470</v>
      </c>
      <c r="E65" s="9">
        <v>-11976</v>
      </c>
      <c r="F65" s="9">
        <f t="shared" si="6"/>
        <v>-506</v>
      </c>
    </row>
    <row r="66" spans="1:11" x14ac:dyDescent="0.3">
      <c r="B66" s="8" t="s">
        <v>59</v>
      </c>
      <c r="C66" s="9">
        <f>SUM(C61:C65)</f>
        <v>19331</v>
      </c>
      <c r="D66" s="9">
        <f>SUM(D61:D65)</f>
        <v>28877</v>
      </c>
      <c r="E66" s="9">
        <f>SUM(E61:E65)</f>
        <v>38944</v>
      </c>
      <c r="F66" s="9">
        <f t="shared" si="6"/>
        <v>10067</v>
      </c>
    </row>
    <row r="67" spans="1:11" s="24" customFormat="1" x14ac:dyDescent="0.3">
      <c r="A67"/>
      <c r="B67" s="10" t="s">
        <v>60</v>
      </c>
      <c r="C67" s="23" t="s">
        <v>15</v>
      </c>
      <c r="D67" s="23" t="s">
        <v>15</v>
      </c>
      <c r="E67" s="23" t="s">
        <v>15</v>
      </c>
      <c r="F67" s="23" t="s">
        <v>15</v>
      </c>
      <c r="G67" s="12"/>
      <c r="H67"/>
      <c r="I67"/>
      <c r="J67"/>
      <c r="K67"/>
    </row>
    <row r="68" spans="1:11" s="24" customFormat="1" x14ac:dyDescent="0.3">
      <c r="A68"/>
      <c r="B68" s="3"/>
      <c r="C68"/>
      <c r="D68"/>
      <c r="E68"/>
      <c r="F68" s="25"/>
      <c r="G68"/>
      <c r="H68"/>
      <c r="I68"/>
      <c r="J68"/>
      <c r="K68"/>
    </row>
    <row r="69" spans="1:11" s="24" customFormat="1" x14ac:dyDescent="0.3">
      <c r="A69"/>
      <c r="B69" s="10" t="s">
        <v>61</v>
      </c>
      <c r="C69" s="11">
        <v>25571</v>
      </c>
      <c r="D69" s="11">
        <v>38199</v>
      </c>
      <c r="E69" s="11">
        <v>48997</v>
      </c>
      <c r="F69" s="11">
        <f t="shared" si="6"/>
        <v>10798</v>
      </c>
      <c r="G69" s="12"/>
      <c r="H69"/>
      <c r="I69"/>
      <c r="J69"/>
      <c r="K69"/>
    </row>
    <row r="70" spans="1:11" s="24" customFormat="1" x14ac:dyDescent="0.3">
      <c r="A70"/>
      <c r="B70"/>
      <c r="C70" s="26"/>
      <c r="D70" s="26"/>
      <c r="E70" s="26"/>
      <c r="F70" s="2"/>
      <c r="G70"/>
      <c r="H70"/>
      <c r="I70"/>
      <c r="J70"/>
      <c r="K70"/>
    </row>
    <row r="71" spans="1:11" s="24" customFormat="1" x14ac:dyDescent="0.3">
      <c r="A71"/>
      <c r="B71"/>
      <c r="C71"/>
      <c r="D71"/>
      <c r="E71" s="2"/>
      <c r="F71" s="2"/>
      <c r="G71"/>
      <c r="H71"/>
      <c r="I71"/>
      <c r="J71"/>
      <c r="K71"/>
    </row>
    <row r="72" spans="1:11" s="24" customFormat="1" x14ac:dyDescent="0.3">
      <c r="A72"/>
      <c r="B72"/>
      <c r="C72" s="2"/>
      <c r="D72" s="2"/>
      <c r="E72" s="27"/>
      <c r="F72"/>
      <c r="G72"/>
      <c r="H72"/>
      <c r="I72"/>
      <c r="J72"/>
      <c r="K72"/>
    </row>
    <row r="74" spans="1:11" s="24" customFormat="1" x14ac:dyDescent="0.3">
      <c r="A74"/>
      <c r="B74"/>
      <c r="C74" s="2"/>
      <c r="D74" s="2"/>
      <c r="E74" s="2"/>
      <c r="F74" s="2"/>
      <c r="G74"/>
      <c r="H74"/>
      <c r="I74"/>
      <c r="J74"/>
      <c r="K74"/>
    </row>
    <row r="75" spans="1:11" s="24" customFormat="1" x14ac:dyDescent="0.3">
      <c r="A75"/>
      <c r="B75"/>
      <c r="C75" s="2"/>
      <c r="D75" s="2"/>
      <c r="E75" s="2"/>
      <c r="F75"/>
      <c r="G75"/>
      <c r="H75"/>
      <c r="I75"/>
      <c r="J75"/>
      <c r="K75"/>
    </row>
    <row r="76" spans="1:11" s="24" customFormat="1" x14ac:dyDescent="0.3">
      <c r="A76"/>
      <c r="B76"/>
      <c r="C76" s="28"/>
      <c r="D76" s="28"/>
      <c r="E76" s="28"/>
      <c r="F76"/>
      <c r="G76"/>
      <c r="H76"/>
      <c r="I76"/>
      <c r="J76"/>
      <c r="K76"/>
    </row>
  </sheetData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D6E5-ADC0-465D-9BB3-81F1C3CBC6EB}">
  <sheetPr>
    <tabColor rgb="FF00B050"/>
    <pageSetUpPr fitToPage="1"/>
  </sheetPr>
  <dimension ref="B1:G68"/>
  <sheetViews>
    <sheetView showGridLines="0" view="pageBreakPreview" zoomScale="60" zoomScaleNormal="60" workbookViewId="0">
      <pane xSplit="2" ySplit="3" topLeftCell="C4" activePane="bottomRight" state="frozen"/>
      <selection activeCell="H46" sqref="H46"/>
      <selection pane="topRight" activeCell="H46" sqref="H46"/>
      <selection pane="bottomLeft" activeCell="H46" sqref="H46"/>
      <selection pane="bottomRight" activeCell="B1" sqref="B1"/>
    </sheetView>
  </sheetViews>
  <sheetFormatPr defaultColWidth="8.77734375" defaultRowHeight="14.4" outlineLevelRow="1" x14ac:dyDescent="0.3"/>
  <cols>
    <col min="1" max="1" width="12.5546875" bestFit="1" customWidth="1"/>
    <col min="2" max="2" width="54.21875" customWidth="1"/>
    <col min="3" max="5" width="12.21875" bestFit="1" customWidth="1"/>
    <col min="6" max="6" width="12.21875" customWidth="1"/>
    <col min="7" max="7" width="4.77734375" customWidth="1"/>
  </cols>
  <sheetData>
    <row r="1" spans="2:7" ht="18" x14ac:dyDescent="0.35">
      <c r="B1" s="67" t="s">
        <v>133</v>
      </c>
      <c r="C1" s="1" t="s">
        <v>0</v>
      </c>
      <c r="D1" s="1" t="s">
        <v>1</v>
      </c>
      <c r="E1" s="1" t="s">
        <v>1</v>
      </c>
      <c r="F1" s="2"/>
    </row>
    <row r="2" spans="2:7" x14ac:dyDescent="0.3">
      <c r="B2" s="29" t="s">
        <v>62</v>
      </c>
      <c r="C2" s="4" t="s">
        <v>3</v>
      </c>
      <c r="D2" s="4" t="s">
        <v>3</v>
      </c>
      <c r="E2" s="4" t="s">
        <v>3</v>
      </c>
      <c r="F2" s="4" t="s">
        <v>4</v>
      </c>
      <c r="G2" s="30"/>
    </row>
    <row r="3" spans="2:7" ht="15" thickBot="1" x14ac:dyDescent="0.35">
      <c r="B3" s="31" t="s">
        <v>5</v>
      </c>
      <c r="C3" s="6">
        <v>2023</v>
      </c>
      <c r="D3" s="6">
        <v>2023</v>
      </c>
      <c r="E3" s="6">
        <v>2024</v>
      </c>
      <c r="F3" s="7" t="s">
        <v>6</v>
      </c>
      <c r="G3" s="30"/>
    </row>
    <row r="4" spans="2:7" x14ac:dyDescent="0.3">
      <c r="B4" s="8" t="s">
        <v>63</v>
      </c>
      <c r="C4" s="32">
        <v>3580</v>
      </c>
      <c r="D4" s="32">
        <v>5348</v>
      </c>
      <c r="E4" s="32">
        <v>3622</v>
      </c>
      <c r="F4" s="32">
        <f>E4-D4</f>
        <v>-1726</v>
      </c>
      <c r="G4" s="33"/>
    </row>
    <row r="5" spans="2:7" x14ac:dyDescent="0.3">
      <c r="B5" s="8" t="s">
        <v>64</v>
      </c>
      <c r="C5" s="32">
        <v>1169</v>
      </c>
      <c r="D5" s="32">
        <v>1747</v>
      </c>
      <c r="E5" s="32">
        <v>1151</v>
      </c>
      <c r="F5" s="32">
        <f t="shared" ref="F5:F21" si="0">E5-D5</f>
        <v>-596</v>
      </c>
      <c r="G5" s="33"/>
    </row>
    <row r="6" spans="2:7" hidden="1" outlineLevel="1" x14ac:dyDescent="0.3">
      <c r="B6" s="8" t="s">
        <v>65</v>
      </c>
      <c r="C6" s="34" t="s">
        <v>15</v>
      </c>
      <c r="D6" s="34" t="s">
        <v>15</v>
      </c>
      <c r="E6" s="34" t="s">
        <v>15</v>
      </c>
      <c r="F6" s="34" t="s">
        <v>15</v>
      </c>
      <c r="G6" s="35"/>
    </row>
    <row r="7" spans="2:7" collapsed="1" x14ac:dyDescent="0.3">
      <c r="B7" s="8" t="s">
        <v>66</v>
      </c>
      <c r="C7" s="32">
        <v>-1566</v>
      </c>
      <c r="D7" s="32">
        <v>-2340</v>
      </c>
      <c r="E7" s="32">
        <v>-2407</v>
      </c>
      <c r="F7" s="32">
        <f t="shared" si="0"/>
        <v>-67</v>
      </c>
      <c r="G7" s="36"/>
    </row>
    <row r="8" spans="2:7" x14ac:dyDescent="0.3">
      <c r="B8" s="8" t="s">
        <v>67</v>
      </c>
      <c r="C8" s="32">
        <f t="shared" ref="C8:E8" si="1">SUM(C9:C11)</f>
        <v>-63</v>
      </c>
      <c r="D8" s="32">
        <f t="shared" si="1"/>
        <v>-94</v>
      </c>
      <c r="E8" s="32">
        <f t="shared" si="1"/>
        <v>1028</v>
      </c>
      <c r="F8" s="32">
        <f t="shared" si="0"/>
        <v>1122</v>
      </c>
      <c r="G8" s="33"/>
    </row>
    <row r="9" spans="2:7" x14ac:dyDescent="0.3">
      <c r="B9" s="15" t="s">
        <v>68</v>
      </c>
      <c r="C9" s="32">
        <v>-681</v>
      </c>
      <c r="D9" s="32">
        <v>-1017</v>
      </c>
      <c r="E9" s="32">
        <v>-353</v>
      </c>
      <c r="F9" s="32">
        <f t="shared" si="0"/>
        <v>664</v>
      </c>
      <c r="G9" s="33"/>
    </row>
    <row r="10" spans="2:7" x14ac:dyDescent="0.3">
      <c r="B10" s="15" t="s">
        <v>69</v>
      </c>
      <c r="C10" s="32">
        <v>571</v>
      </c>
      <c r="D10" s="32">
        <v>853</v>
      </c>
      <c r="E10" s="32">
        <v>1059</v>
      </c>
      <c r="F10" s="32">
        <f t="shared" si="0"/>
        <v>206</v>
      </c>
      <c r="G10" s="33"/>
    </row>
    <row r="11" spans="2:7" x14ac:dyDescent="0.3">
      <c r="B11" s="15" t="s">
        <v>70</v>
      </c>
      <c r="C11" s="32">
        <v>47</v>
      </c>
      <c r="D11" s="32">
        <v>70</v>
      </c>
      <c r="E11" s="32">
        <v>322</v>
      </c>
      <c r="F11" s="32">
        <f t="shared" si="0"/>
        <v>252</v>
      </c>
      <c r="G11" s="33"/>
    </row>
    <row r="12" spans="2:7" x14ac:dyDescent="0.3">
      <c r="B12" s="8" t="s">
        <v>36</v>
      </c>
      <c r="C12" s="32">
        <v>297</v>
      </c>
      <c r="D12" s="32">
        <v>444</v>
      </c>
      <c r="E12" s="32">
        <v>146</v>
      </c>
      <c r="F12" s="32">
        <f t="shared" si="0"/>
        <v>-298</v>
      </c>
      <c r="G12" s="33"/>
    </row>
    <row r="13" spans="2:7" x14ac:dyDescent="0.3">
      <c r="B13" s="10" t="s">
        <v>27</v>
      </c>
      <c r="C13" s="37">
        <f t="shared" ref="C13:E13" si="2">SUM(C4:C8,C12)</f>
        <v>3417</v>
      </c>
      <c r="D13" s="37">
        <f t="shared" si="2"/>
        <v>5105</v>
      </c>
      <c r="E13" s="37">
        <f t="shared" si="2"/>
        <v>3540</v>
      </c>
      <c r="F13" s="37">
        <f t="shared" si="0"/>
        <v>-1565</v>
      </c>
    </row>
    <row r="14" spans="2:7" x14ac:dyDescent="0.3">
      <c r="B14" s="8" t="s">
        <v>71</v>
      </c>
      <c r="C14" s="32">
        <v>-644</v>
      </c>
      <c r="D14" s="32">
        <v>-962</v>
      </c>
      <c r="E14" s="32">
        <v>-348</v>
      </c>
      <c r="F14" s="38">
        <f t="shared" si="0"/>
        <v>614</v>
      </c>
    </row>
    <row r="15" spans="2:7" x14ac:dyDescent="0.3">
      <c r="B15" s="8" t="s">
        <v>72</v>
      </c>
      <c r="C15" s="32">
        <v>-8281</v>
      </c>
      <c r="D15" s="32">
        <v>-12371</v>
      </c>
      <c r="E15" s="32">
        <v>4300</v>
      </c>
      <c r="F15" s="38">
        <f t="shared" si="0"/>
        <v>16671</v>
      </c>
    </row>
    <row r="16" spans="2:7" x14ac:dyDescent="0.3">
      <c r="B16" s="8" t="s">
        <v>73</v>
      </c>
      <c r="C16" s="32">
        <v>290</v>
      </c>
      <c r="D16" s="32">
        <v>433</v>
      </c>
      <c r="E16" s="32">
        <v>153</v>
      </c>
      <c r="F16" s="38">
        <f t="shared" si="0"/>
        <v>-280</v>
      </c>
    </row>
    <row r="17" spans="2:7" x14ac:dyDescent="0.3">
      <c r="B17" s="8" t="s">
        <v>74</v>
      </c>
      <c r="C17" s="32">
        <v>4427</v>
      </c>
      <c r="D17" s="32">
        <v>6613</v>
      </c>
      <c r="E17" s="32">
        <v>1352</v>
      </c>
      <c r="F17" s="38">
        <f t="shared" si="0"/>
        <v>-5261</v>
      </c>
    </row>
    <row r="18" spans="2:7" x14ac:dyDescent="0.3">
      <c r="B18" s="10" t="s">
        <v>49</v>
      </c>
      <c r="C18" s="37">
        <f>SUM(C13:C17)</f>
        <v>-791</v>
      </c>
      <c r="D18" s="37">
        <f>SUM(D13:D17)</f>
        <v>-1182</v>
      </c>
      <c r="E18" s="37">
        <f>SUM(E13:E17)</f>
        <v>8997</v>
      </c>
      <c r="F18" s="37">
        <f t="shared" si="0"/>
        <v>10179</v>
      </c>
    </row>
    <row r="19" spans="2:7" x14ac:dyDescent="0.3">
      <c r="B19" s="8" t="s">
        <v>71</v>
      </c>
      <c r="C19" s="32">
        <v>-1</v>
      </c>
      <c r="D19" s="32">
        <v>-2</v>
      </c>
      <c r="E19" s="32">
        <v>-2</v>
      </c>
      <c r="F19" s="38">
        <f t="shared" si="0"/>
        <v>0</v>
      </c>
    </row>
    <row r="20" spans="2:7" x14ac:dyDescent="0.3">
      <c r="B20" s="8" t="s">
        <v>50</v>
      </c>
      <c r="C20" s="32">
        <v>-199</v>
      </c>
      <c r="D20" s="32">
        <v>-296</v>
      </c>
      <c r="E20" s="32">
        <v>-184</v>
      </c>
      <c r="F20" s="32">
        <f t="shared" si="0"/>
        <v>112</v>
      </c>
      <c r="G20" s="33"/>
    </row>
    <row r="21" spans="2:7" x14ac:dyDescent="0.3">
      <c r="B21" s="10" t="s">
        <v>51</v>
      </c>
      <c r="C21" s="37">
        <f>SUM(C18:C20)</f>
        <v>-991</v>
      </c>
      <c r="D21" s="37">
        <f>SUM(D18:D20)</f>
        <v>-1480</v>
      </c>
      <c r="E21" s="37">
        <f>SUM(E18:E20)</f>
        <v>8811</v>
      </c>
      <c r="F21" s="37">
        <f t="shared" si="0"/>
        <v>10291</v>
      </c>
    </row>
    <row r="23" spans="2:7" x14ac:dyDescent="0.3">
      <c r="B23" s="8"/>
      <c r="C23" s="1" t="s">
        <v>0</v>
      </c>
      <c r="D23" s="1" t="s">
        <v>1</v>
      </c>
      <c r="E23" s="1" t="s">
        <v>1</v>
      </c>
      <c r="F23" s="2"/>
    </row>
    <row r="24" spans="2:7" x14ac:dyDescent="0.3">
      <c r="B24" s="29" t="s">
        <v>75</v>
      </c>
      <c r="C24" s="4" t="s">
        <v>3</v>
      </c>
      <c r="D24" s="4" t="s">
        <v>3</v>
      </c>
      <c r="E24" s="4" t="s">
        <v>3</v>
      </c>
      <c r="F24" s="4" t="s">
        <v>4</v>
      </c>
      <c r="G24" s="30"/>
    </row>
    <row r="25" spans="2:7" ht="15" thickBot="1" x14ac:dyDescent="0.35">
      <c r="B25" s="31" t="s">
        <v>5</v>
      </c>
      <c r="C25" s="6">
        <v>2023</v>
      </c>
      <c r="D25" s="6">
        <v>2023</v>
      </c>
      <c r="E25" s="6">
        <v>2024</v>
      </c>
      <c r="F25" s="7" t="s">
        <v>6</v>
      </c>
      <c r="G25" s="30"/>
    </row>
    <row r="26" spans="2:7" x14ac:dyDescent="0.3">
      <c r="B26" s="8" t="s">
        <v>7</v>
      </c>
      <c r="C26" s="32">
        <v>675</v>
      </c>
      <c r="D26" s="32">
        <v>1007.936</v>
      </c>
      <c r="E26" s="32">
        <v>4931.6980000000003</v>
      </c>
      <c r="F26" s="38">
        <f t="shared" ref="F26:F38" si="3">E26-D26</f>
        <v>3923.7620000000002</v>
      </c>
    </row>
    <row r="27" spans="2:7" x14ac:dyDescent="0.3">
      <c r="B27" s="8" t="s">
        <v>8</v>
      </c>
      <c r="C27" s="32">
        <v>-278</v>
      </c>
      <c r="D27" s="32">
        <v>-413.142</v>
      </c>
      <c r="E27" s="32">
        <v>-1692.319</v>
      </c>
      <c r="F27" s="38">
        <f t="shared" si="3"/>
        <v>-1279.1769999999999</v>
      </c>
    </row>
    <row r="28" spans="2:7" x14ac:dyDescent="0.3">
      <c r="B28" s="10" t="s">
        <v>76</v>
      </c>
      <c r="C28" s="37">
        <f t="shared" ref="C28" si="4">SUM(C26:C27)</f>
        <v>397</v>
      </c>
      <c r="D28" s="37">
        <f t="shared" ref="D28:E28" si="5">SUM(D26:D27)</f>
        <v>594.7940000000001</v>
      </c>
      <c r="E28" s="37">
        <f t="shared" si="5"/>
        <v>3239.3790000000004</v>
      </c>
      <c r="F28" s="37">
        <f t="shared" si="3"/>
        <v>2644.585</v>
      </c>
    </row>
    <row r="29" spans="2:7" x14ac:dyDescent="0.3">
      <c r="B29" t="s">
        <v>77</v>
      </c>
      <c r="C29" s="32">
        <v>-282</v>
      </c>
      <c r="D29" s="32">
        <v>-422</v>
      </c>
      <c r="E29" s="32">
        <v>-392</v>
      </c>
      <c r="F29" s="38">
        <f t="shared" si="3"/>
        <v>30</v>
      </c>
    </row>
    <row r="30" spans="2:7" x14ac:dyDescent="0.3">
      <c r="B30" t="s">
        <v>68</v>
      </c>
      <c r="C30" s="32">
        <v>-4</v>
      </c>
      <c r="D30" s="32">
        <v>-6</v>
      </c>
      <c r="E30" s="32">
        <v>0</v>
      </c>
      <c r="F30" s="38">
        <f t="shared" si="3"/>
        <v>6</v>
      </c>
    </row>
    <row r="31" spans="2:7" x14ac:dyDescent="0.3">
      <c r="B31" t="s">
        <v>36</v>
      </c>
      <c r="C31" s="32">
        <v>737</v>
      </c>
      <c r="D31" s="32">
        <v>1101</v>
      </c>
      <c r="E31" s="32">
        <v>-1267</v>
      </c>
      <c r="F31" s="38">
        <f t="shared" si="3"/>
        <v>-2368</v>
      </c>
    </row>
    <row r="32" spans="2:7" x14ac:dyDescent="0.3">
      <c r="B32" s="10" t="s">
        <v>27</v>
      </c>
      <c r="C32" s="37">
        <f t="shared" ref="C32" si="6">SUM(C28:C31)</f>
        <v>848</v>
      </c>
      <c r="D32" s="37">
        <f t="shared" ref="D32" si="7">SUM(D28:D31)</f>
        <v>1267.7940000000001</v>
      </c>
      <c r="E32" s="37">
        <f>SUM(E28:E31)</f>
        <v>1580.3790000000004</v>
      </c>
      <c r="F32" s="37">
        <f t="shared" si="3"/>
        <v>312.58500000000026</v>
      </c>
    </row>
    <row r="33" spans="2:7" x14ac:dyDescent="0.3">
      <c r="B33" s="8" t="s">
        <v>71</v>
      </c>
      <c r="C33" s="32">
        <v>-158</v>
      </c>
      <c r="D33" s="32">
        <v>-236</v>
      </c>
      <c r="E33" s="32">
        <v>-143</v>
      </c>
      <c r="F33" s="38">
        <f t="shared" si="3"/>
        <v>93</v>
      </c>
    </row>
    <row r="34" spans="2:7" x14ac:dyDescent="0.3">
      <c r="B34" s="8" t="s">
        <v>74</v>
      </c>
      <c r="C34" s="32">
        <v>-2760</v>
      </c>
      <c r="D34" s="32">
        <v>-4124</v>
      </c>
      <c r="E34" s="32">
        <v>-2796</v>
      </c>
      <c r="F34" s="38">
        <f t="shared" si="3"/>
        <v>1328</v>
      </c>
    </row>
    <row r="35" spans="2:7" x14ac:dyDescent="0.3">
      <c r="B35" s="10" t="s">
        <v>49</v>
      </c>
      <c r="C35" s="37">
        <f>SUM(C32:C34)</f>
        <v>-2070</v>
      </c>
      <c r="D35" s="37">
        <f>SUM(D32:D34)</f>
        <v>-3092.2060000000001</v>
      </c>
      <c r="E35" s="37">
        <f>SUM(E32:E34)</f>
        <v>-1358.6209999999996</v>
      </c>
      <c r="F35" s="37">
        <f t="shared" si="3"/>
        <v>1733.5850000000005</v>
      </c>
    </row>
    <row r="36" spans="2:7" x14ac:dyDescent="0.3">
      <c r="B36" s="8" t="s">
        <v>71</v>
      </c>
      <c r="C36" s="32">
        <v>-50</v>
      </c>
      <c r="D36" s="32">
        <v>-74</v>
      </c>
      <c r="E36" s="32">
        <v>-99</v>
      </c>
      <c r="F36" s="38">
        <f t="shared" si="3"/>
        <v>-25</v>
      </c>
    </row>
    <row r="37" spans="2:7" x14ac:dyDescent="0.3">
      <c r="B37" s="8" t="s">
        <v>78</v>
      </c>
      <c r="C37" s="32">
        <v>-392</v>
      </c>
      <c r="D37" s="32">
        <v>-586</v>
      </c>
      <c r="E37" s="32">
        <v>-97</v>
      </c>
      <c r="F37" s="38">
        <f t="shared" si="3"/>
        <v>489</v>
      </c>
    </row>
    <row r="38" spans="2:7" x14ac:dyDescent="0.3">
      <c r="B38" s="10" t="s">
        <v>51</v>
      </c>
      <c r="C38" s="37">
        <v>-2512</v>
      </c>
      <c r="D38" s="37">
        <v>-3752.2060000000001</v>
      </c>
      <c r="E38" s="37">
        <v>-1554.6209999999996</v>
      </c>
      <c r="F38" s="37">
        <f t="shared" si="3"/>
        <v>2197.5850000000005</v>
      </c>
    </row>
    <row r="39" spans="2:7" x14ac:dyDescent="0.3">
      <c r="B39" s="8"/>
      <c r="C39" s="39"/>
      <c r="D39" s="39"/>
      <c r="E39" s="39"/>
      <c r="F39" s="39"/>
    </row>
    <row r="40" spans="2:7" x14ac:dyDescent="0.3">
      <c r="B40" s="8"/>
      <c r="C40" s="39"/>
      <c r="D40" s="39"/>
      <c r="E40" s="39"/>
      <c r="F40" s="39"/>
    </row>
    <row r="41" spans="2:7" x14ac:dyDescent="0.3">
      <c r="B41" s="29" t="s">
        <v>79</v>
      </c>
      <c r="C41" s="39"/>
      <c r="D41" s="4" t="s">
        <v>80</v>
      </c>
      <c r="E41" s="4" t="s">
        <v>80</v>
      </c>
      <c r="F41" s="4" t="str">
        <f>F2</f>
        <v>Delta</v>
      </c>
      <c r="G41" s="30"/>
    </row>
    <row r="42" spans="2:7" ht="15" thickBot="1" x14ac:dyDescent="0.35">
      <c r="B42" s="31" t="s">
        <v>81</v>
      </c>
      <c r="C42" s="39"/>
      <c r="D42" s="6">
        <v>2023</v>
      </c>
      <c r="E42" s="6">
        <v>2024</v>
      </c>
      <c r="F42" s="7" t="str">
        <f>F3</f>
        <v>24-23</v>
      </c>
      <c r="G42" s="30"/>
    </row>
    <row r="43" spans="2:7" x14ac:dyDescent="0.3">
      <c r="B43" s="10" t="s">
        <v>82</v>
      </c>
      <c r="C43" s="39"/>
      <c r="D43" s="40">
        <f>SUM(D44:D45)</f>
        <v>32.71324059865934</v>
      </c>
      <c r="E43" s="40">
        <f>SUM(E44:E45)</f>
        <v>37.624617974969404</v>
      </c>
      <c r="F43" s="40">
        <f>E43-D43</f>
        <v>4.9113773763100639</v>
      </c>
      <c r="G43" s="41"/>
    </row>
    <row r="44" spans="2:7" x14ac:dyDescent="0.3">
      <c r="B44" s="15" t="s">
        <v>83</v>
      </c>
      <c r="C44" s="39"/>
      <c r="D44" s="42">
        <v>23.472194889773828</v>
      </c>
      <c r="E44" s="42">
        <v>25.079069409609055</v>
      </c>
      <c r="F44" s="42">
        <f t="shared" ref="F44:F61" si="8">E44-D44</f>
        <v>1.6068745198352268</v>
      </c>
      <c r="G44" s="41"/>
    </row>
    <row r="45" spans="2:7" x14ac:dyDescent="0.3">
      <c r="B45" s="15" t="s">
        <v>84</v>
      </c>
      <c r="C45" s="39"/>
      <c r="D45" s="42">
        <f>SUM(D46:D47)</f>
        <v>9.2410457088855118</v>
      </c>
      <c r="E45" s="42">
        <f>SUM(E46:E47)</f>
        <v>12.545548565360347</v>
      </c>
      <c r="F45" s="42">
        <f t="shared" si="8"/>
        <v>3.3045028564748353</v>
      </c>
      <c r="G45" s="41"/>
    </row>
    <row r="46" spans="2:7" x14ac:dyDescent="0.3">
      <c r="B46" s="43" t="s">
        <v>85</v>
      </c>
      <c r="C46" s="39"/>
      <c r="D46" s="42">
        <v>9.2024140382427166</v>
      </c>
      <c r="E46" s="42">
        <v>12.324956325192604</v>
      </c>
      <c r="F46" s="42">
        <f t="shared" si="8"/>
        <v>3.1225422869498871</v>
      </c>
      <c r="G46" s="41"/>
    </row>
    <row r="47" spans="2:7" x14ac:dyDescent="0.3">
      <c r="B47" s="43" t="s">
        <v>86</v>
      </c>
      <c r="C47" s="39"/>
      <c r="D47" s="42">
        <v>3.8631670642795331E-2</v>
      </c>
      <c r="E47" s="42">
        <v>0.2205922401677434</v>
      </c>
      <c r="F47" s="42">
        <f t="shared" si="8"/>
        <v>0.18196056952494807</v>
      </c>
      <c r="G47" s="41"/>
    </row>
    <row r="48" spans="2:7" x14ac:dyDescent="0.3">
      <c r="B48" s="10" t="s">
        <v>87</v>
      </c>
      <c r="C48" s="39"/>
      <c r="D48" s="44">
        <v>6.096165616045246E-2</v>
      </c>
      <c r="E48" s="44">
        <v>6.5887477043091211E-2</v>
      </c>
      <c r="F48" s="44">
        <f t="shared" si="8"/>
        <v>4.9258208826387512E-3</v>
      </c>
      <c r="G48" s="41"/>
    </row>
    <row r="49" spans="2:7" x14ac:dyDescent="0.3">
      <c r="B49" s="15" t="s">
        <v>88</v>
      </c>
      <c r="C49" s="39"/>
      <c r="D49" s="45">
        <v>7.1980688470706503E-2</v>
      </c>
      <c r="E49" s="45">
        <v>0.10378096759443368</v>
      </c>
      <c r="F49" s="45">
        <f t="shared" si="8"/>
        <v>3.1800279123727182E-2</v>
      </c>
      <c r="G49" s="41"/>
    </row>
    <row r="50" spans="2:7" x14ac:dyDescent="0.3">
      <c r="B50" s="15" t="s">
        <v>89</v>
      </c>
      <c r="C50" s="39"/>
      <c r="D50" s="45">
        <v>4.1524626215814431E-2</v>
      </c>
      <c r="E50" s="45">
        <v>3.0422955078621635E-2</v>
      </c>
      <c r="F50" s="45">
        <f t="shared" si="8"/>
        <v>-1.1101671137192796E-2</v>
      </c>
      <c r="G50" s="41"/>
    </row>
    <row r="51" spans="2:7" x14ac:dyDescent="0.3">
      <c r="B51" s="43" t="s">
        <v>85</v>
      </c>
      <c r="C51" s="39"/>
      <c r="D51" s="45">
        <v>3.3963370386732007E-2</v>
      </c>
      <c r="E51" s="45">
        <v>2.6606490909352378E-2</v>
      </c>
      <c r="F51" s="45">
        <f t="shared" si="8"/>
        <v>-7.3568794773796291E-3</v>
      </c>
      <c r="G51" s="41"/>
    </row>
    <row r="52" spans="2:7" x14ac:dyDescent="0.3">
      <c r="B52" s="43" t="s">
        <v>86</v>
      </c>
      <c r="C52" s="39"/>
      <c r="D52" s="45" t="s">
        <v>90</v>
      </c>
      <c r="E52" s="46" t="s">
        <v>90</v>
      </c>
      <c r="F52" s="45" t="s">
        <v>15</v>
      </c>
      <c r="G52" s="41"/>
    </row>
    <row r="53" spans="2:7" x14ac:dyDescent="0.3">
      <c r="B53" s="47" t="s">
        <v>36</v>
      </c>
      <c r="C53" s="39"/>
      <c r="D53" s="48"/>
      <c r="E53" s="48"/>
      <c r="F53" s="48"/>
      <c r="G53" s="41"/>
    </row>
    <row r="54" spans="2:7" x14ac:dyDescent="0.3">
      <c r="B54" s="49" t="s">
        <v>91</v>
      </c>
      <c r="C54" s="39"/>
      <c r="D54" s="42">
        <v>10.673954</v>
      </c>
      <c r="E54" s="42">
        <v>10.740945999999999</v>
      </c>
      <c r="F54" s="42">
        <f t="shared" si="8"/>
        <v>6.6991999999999052E-2</v>
      </c>
      <c r="G54" s="41"/>
    </row>
    <row r="55" spans="2:7" x14ac:dyDescent="0.3">
      <c r="B55" s="8" t="s">
        <v>92</v>
      </c>
      <c r="C55" s="39"/>
      <c r="D55" s="45">
        <v>1.1703097362421905E-3</v>
      </c>
      <c r="E55" s="45">
        <v>1.290820037076015E-3</v>
      </c>
      <c r="F55" s="45">
        <f t="shared" si="8"/>
        <v>1.2051030083382454E-4</v>
      </c>
      <c r="G55" s="41"/>
    </row>
    <row r="56" spans="2:7" x14ac:dyDescent="0.3">
      <c r="B56" s="47" t="s">
        <v>93</v>
      </c>
      <c r="C56" s="39"/>
      <c r="D56" s="48"/>
      <c r="E56" s="48"/>
      <c r="F56" s="48"/>
      <c r="G56" s="41"/>
    </row>
    <row r="57" spans="2:7" x14ac:dyDescent="0.3">
      <c r="B57" t="s">
        <v>94</v>
      </c>
      <c r="C57" s="39"/>
      <c r="D57" s="50">
        <v>28.248250000000006</v>
      </c>
      <c r="E57" s="50">
        <v>71.750470000000007</v>
      </c>
      <c r="F57" s="42">
        <f t="shared" si="8"/>
        <v>43.502220000000001</v>
      </c>
      <c r="G57" s="51"/>
    </row>
    <row r="58" spans="2:7" x14ac:dyDescent="0.3">
      <c r="B58" t="s">
        <v>95</v>
      </c>
      <c r="C58" s="39"/>
      <c r="D58">
        <v>3.8</v>
      </c>
      <c r="E58">
        <v>3.8</v>
      </c>
      <c r="F58" s="42">
        <f t="shared" si="8"/>
        <v>0</v>
      </c>
      <c r="G58" s="51"/>
    </row>
    <row r="59" spans="2:7" x14ac:dyDescent="0.3">
      <c r="B59" s="47" t="s">
        <v>96</v>
      </c>
      <c r="C59" s="39"/>
      <c r="D59" s="48"/>
      <c r="E59" s="48"/>
      <c r="F59" s="48"/>
      <c r="G59" s="41"/>
    </row>
    <row r="60" spans="2:7" x14ac:dyDescent="0.3">
      <c r="B60" t="s">
        <v>97</v>
      </c>
      <c r="C60" s="39"/>
      <c r="D60" s="2">
        <v>1278</v>
      </c>
      <c r="E60" s="2">
        <v>2345</v>
      </c>
      <c r="F60" s="32">
        <f t="shared" si="8"/>
        <v>1067</v>
      </c>
    </row>
    <row r="61" spans="2:7" x14ac:dyDescent="0.3">
      <c r="B61" s="52" t="s">
        <v>98</v>
      </c>
      <c r="C61" s="39"/>
      <c r="D61" s="2">
        <v>682</v>
      </c>
      <c r="E61" s="2">
        <v>1383</v>
      </c>
      <c r="F61" s="32">
        <f t="shared" si="8"/>
        <v>701</v>
      </c>
    </row>
    <row r="62" spans="2:7" x14ac:dyDescent="0.3">
      <c r="C62" s="39"/>
      <c r="D62" s="34"/>
      <c r="E62" s="34"/>
      <c r="F62" s="34"/>
      <c r="G62" s="34"/>
    </row>
    <row r="63" spans="2:7" x14ac:dyDescent="0.3">
      <c r="C63" s="39"/>
    </row>
    <row r="64" spans="2:7" x14ac:dyDescent="0.3">
      <c r="C64" s="39"/>
    </row>
    <row r="65" spans="3:3" x14ac:dyDescent="0.3">
      <c r="C65" s="39"/>
    </row>
    <row r="66" spans="3:3" x14ac:dyDescent="0.3">
      <c r="C66" s="39"/>
    </row>
    <row r="67" spans="3:3" x14ac:dyDescent="0.3">
      <c r="C67" s="39"/>
    </row>
    <row r="68" spans="3:3" x14ac:dyDescent="0.3">
      <c r="C68" s="39"/>
    </row>
  </sheetData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7D96-D016-45E4-9BB3-22C92A6E216E}">
  <sheetPr>
    <tabColor rgb="FF00B050"/>
    <pageSetUpPr fitToPage="1"/>
  </sheetPr>
  <dimension ref="B1:G68"/>
  <sheetViews>
    <sheetView showGridLines="0" view="pageBreakPreview" zoomScale="60" zoomScaleNormal="60" workbookViewId="0">
      <pane xSplit="2" ySplit="3" topLeftCell="C4" activePane="bottomRight" state="frozen"/>
      <selection activeCell="H46" sqref="H46"/>
      <selection pane="topRight" activeCell="H46" sqref="H46"/>
      <selection pane="bottomLeft" activeCell="H46" sqref="H46"/>
      <selection pane="bottomRight" activeCell="B1" sqref="B1"/>
    </sheetView>
  </sheetViews>
  <sheetFormatPr defaultColWidth="8.77734375" defaultRowHeight="14.4" x14ac:dyDescent="0.3"/>
  <cols>
    <col min="1" max="1" width="12.5546875" bestFit="1" customWidth="1"/>
    <col min="2" max="2" width="54.21875" customWidth="1"/>
    <col min="3" max="5" width="12.21875" bestFit="1" customWidth="1"/>
    <col min="6" max="6" width="12.21875" customWidth="1"/>
    <col min="7" max="7" width="2.77734375" customWidth="1"/>
  </cols>
  <sheetData>
    <row r="1" spans="2:7" ht="18" x14ac:dyDescent="0.35">
      <c r="B1" s="67" t="s">
        <v>133</v>
      </c>
      <c r="C1" s="1" t="s">
        <v>0</v>
      </c>
      <c r="D1" s="1" t="s">
        <v>1</v>
      </c>
      <c r="E1" s="1" t="s">
        <v>1</v>
      </c>
      <c r="F1" s="2"/>
    </row>
    <row r="2" spans="2:7" x14ac:dyDescent="0.3">
      <c r="B2" s="29" t="s">
        <v>99</v>
      </c>
      <c r="C2" s="4" t="s">
        <v>3</v>
      </c>
      <c r="D2" s="4" t="s">
        <v>3</v>
      </c>
      <c r="E2" s="4" t="s">
        <v>3</v>
      </c>
      <c r="F2" s="4" t="s">
        <v>4</v>
      </c>
      <c r="G2" s="30"/>
    </row>
    <row r="3" spans="2:7" ht="15" thickBot="1" x14ac:dyDescent="0.35">
      <c r="B3" s="31" t="s">
        <v>5</v>
      </c>
      <c r="C3" s="6">
        <v>2023</v>
      </c>
      <c r="D3" s="6">
        <v>2023</v>
      </c>
      <c r="E3" s="6">
        <v>2024</v>
      </c>
      <c r="F3" s="7" t="s">
        <v>6</v>
      </c>
      <c r="G3" s="30"/>
    </row>
    <row r="4" spans="2:7" x14ac:dyDescent="0.3">
      <c r="B4" s="8" t="s">
        <v>100</v>
      </c>
      <c r="C4" s="38">
        <v>8511</v>
      </c>
      <c r="D4" s="38">
        <v>12715</v>
      </c>
      <c r="E4" s="38">
        <v>14543</v>
      </c>
      <c r="F4" s="38">
        <f>E4-D4</f>
        <v>1828</v>
      </c>
      <c r="G4" s="2"/>
    </row>
    <row r="5" spans="2:7" x14ac:dyDescent="0.3">
      <c r="B5" s="8" t="s">
        <v>21</v>
      </c>
      <c r="C5" s="38">
        <v>5734</v>
      </c>
      <c r="D5" s="38">
        <v>8566</v>
      </c>
      <c r="E5" s="38">
        <v>9527</v>
      </c>
      <c r="F5" s="38">
        <f t="shared" ref="F5:F26" si="0">E5-D5</f>
        <v>961</v>
      </c>
    </row>
    <row r="6" spans="2:7" x14ac:dyDescent="0.3">
      <c r="B6" s="8" t="s">
        <v>101</v>
      </c>
      <c r="C6" s="38">
        <f t="shared" ref="C6:E6" si="1">SUM(C7:C11)</f>
        <v>420</v>
      </c>
      <c r="D6" s="38">
        <f t="shared" si="1"/>
        <v>629</v>
      </c>
      <c r="E6" s="38">
        <f t="shared" si="1"/>
        <v>1258</v>
      </c>
      <c r="F6" s="38">
        <f t="shared" si="0"/>
        <v>629</v>
      </c>
    </row>
    <row r="7" spans="2:7" x14ac:dyDescent="0.3">
      <c r="B7" s="15" t="s">
        <v>102</v>
      </c>
      <c r="C7" s="38">
        <v>95</v>
      </c>
      <c r="D7" s="38">
        <v>143</v>
      </c>
      <c r="E7" s="38">
        <v>-967</v>
      </c>
      <c r="F7" s="38">
        <f t="shared" si="0"/>
        <v>-1110</v>
      </c>
      <c r="G7" s="53"/>
    </row>
    <row r="8" spans="2:7" x14ac:dyDescent="0.3">
      <c r="B8" s="15" t="s">
        <v>103</v>
      </c>
      <c r="C8" s="38">
        <v>-900</v>
      </c>
      <c r="D8" s="38">
        <v>-1344</v>
      </c>
      <c r="E8" s="38">
        <v>-369</v>
      </c>
      <c r="F8" s="38">
        <f t="shared" si="0"/>
        <v>975</v>
      </c>
    </row>
    <row r="9" spans="2:7" x14ac:dyDescent="0.3">
      <c r="B9" s="15" t="s">
        <v>104</v>
      </c>
      <c r="C9" s="38">
        <v>81</v>
      </c>
      <c r="D9" s="38">
        <v>120</v>
      </c>
      <c r="E9" s="38">
        <v>567</v>
      </c>
      <c r="F9" s="38">
        <f t="shared" si="0"/>
        <v>447</v>
      </c>
    </row>
    <row r="10" spans="2:7" x14ac:dyDescent="0.3">
      <c r="B10" s="15" t="s">
        <v>105</v>
      </c>
      <c r="C10" s="38">
        <v>1049</v>
      </c>
      <c r="D10" s="38">
        <v>1568</v>
      </c>
      <c r="E10" s="38">
        <v>1431</v>
      </c>
      <c r="F10" s="38">
        <f t="shared" si="0"/>
        <v>-137</v>
      </c>
    </row>
    <row r="11" spans="2:7" x14ac:dyDescent="0.3">
      <c r="B11" s="15" t="s">
        <v>106</v>
      </c>
      <c r="C11" s="38">
        <v>95</v>
      </c>
      <c r="D11" s="38">
        <v>142</v>
      </c>
      <c r="E11" s="38">
        <v>596</v>
      </c>
      <c r="F11" s="54">
        <f t="shared" si="0"/>
        <v>454</v>
      </c>
    </row>
    <row r="12" spans="2:7" x14ac:dyDescent="0.3">
      <c r="B12" s="49" t="s">
        <v>107</v>
      </c>
      <c r="C12" s="38">
        <v>211</v>
      </c>
      <c r="D12" s="38">
        <v>315</v>
      </c>
      <c r="E12" s="38">
        <v>0</v>
      </c>
      <c r="F12" s="38">
        <f t="shared" si="0"/>
        <v>-315</v>
      </c>
    </row>
    <row r="13" spans="2:7" x14ac:dyDescent="0.3">
      <c r="B13" s="8" t="s">
        <v>36</v>
      </c>
      <c r="C13" s="38">
        <v>711</v>
      </c>
      <c r="D13" s="38">
        <v>1059</v>
      </c>
      <c r="E13" s="38">
        <v>-447</v>
      </c>
      <c r="F13" s="38">
        <f t="shared" si="0"/>
        <v>-1506</v>
      </c>
    </row>
    <row r="14" spans="2:7" x14ac:dyDescent="0.3">
      <c r="B14" s="10" t="s">
        <v>27</v>
      </c>
      <c r="C14" s="37">
        <f>SUM(C4:C6,C12:C13)</f>
        <v>15587</v>
      </c>
      <c r="D14" s="37">
        <f>SUM(D4:D6,D12:D13)</f>
        <v>23284</v>
      </c>
      <c r="E14" s="37">
        <f>SUM(E4:E6,E12:E13)</f>
        <v>24881</v>
      </c>
      <c r="F14" s="37">
        <f t="shared" si="0"/>
        <v>1597</v>
      </c>
      <c r="G14" s="55"/>
    </row>
    <row r="15" spans="2:7" x14ac:dyDescent="0.3">
      <c r="B15" s="8" t="s">
        <v>71</v>
      </c>
      <c r="C15" s="38">
        <v>-3025</v>
      </c>
      <c r="D15" s="38">
        <v>-4519</v>
      </c>
      <c r="E15" s="38">
        <v>-2608</v>
      </c>
      <c r="F15" s="38">
        <f t="shared" si="0"/>
        <v>1911</v>
      </c>
    </row>
    <row r="16" spans="2:7" x14ac:dyDescent="0.3">
      <c r="B16" s="8" t="s">
        <v>108</v>
      </c>
      <c r="C16" s="38">
        <v>-5690</v>
      </c>
      <c r="D16" s="38">
        <v>-8500</v>
      </c>
      <c r="E16" s="38">
        <v>-9605</v>
      </c>
      <c r="F16" s="38">
        <f t="shared" si="0"/>
        <v>-1105</v>
      </c>
    </row>
    <row r="17" spans="2:7" x14ac:dyDescent="0.3">
      <c r="B17" s="8" t="s">
        <v>102</v>
      </c>
      <c r="C17" s="38">
        <v>-95</v>
      </c>
      <c r="D17" s="38">
        <v>-143</v>
      </c>
      <c r="E17" s="38">
        <v>967</v>
      </c>
      <c r="F17" s="38">
        <f t="shared" si="0"/>
        <v>1110</v>
      </c>
    </row>
    <row r="18" spans="2:7" x14ac:dyDescent="0.3">
      <c r="B18" s="8" t="s">
        <v>109</v>
      </c>
      <c r="C18" s="38">
        <v>9430</v>
      </c>
      <c r="D18" s="38">
        <v>14088</v>
      </c>
      <c r="E18" s="38">
        <v>-1582</v>
      </c>
      <c r="F18" s="38">
        <f t="shared" si="0"/>
        <v>-15670</v>
      </c>
    </row>
    <row r="19" spans="2:7" x14ac:dyDescent="0.3">
      <c r="B19" s="10" t="s">
        <v>49</v>
      </c>
      <c r="C19" s="37">
        <f>SUM(C14:C18)</f>
        <v>16207</v>
      </c>
      <c r="D19" s="37">
        <f>SUM(D14:D18)</f>
        <v>24210</v>
      </c>
      <c r="E19" s="37">
        <f>SUM(E14:E18)</f>
        <v>12053</v>
      </c>
      <c r="F19" s="37">
        <f t="shared" si="0"/>
        <v>-12157</v>
      </c>
      <c r="G19" s="12"/>
    </row>
    <row r="20" spans="2:7" x14ac:dyDescent="0.3">
      <c r="B20" s="8" t="s">
        <v>71</v>
      </c>
      <c r="C20" s="38">
        <v>-2404</v>
      </c>
      <c r="D20" s="38">
        <v>-3592</v>
      </c>
      <c r="E20" s="38">
        <v>-1329</v>
      </c>
      <c r="F20" s="38">
        <f t="shared" si="0"/>
        <v>2263</v>
      </c>
    </row>
    <row r="21" spans="2:7" x14ac:dyDescent="0.3">
      <c r="B21" s="8" t="s">
        <v>110</v>
      </c>
      <c r="C21" s="38">
        <v>-7395</v>
      </c>
      <c r="D21" s="38">
        <v>-11047</v>
      </c>
      <c r="E21" s="38">
        <v>-8292</v>
      </c>
      <c r="F21" s="38">
        <f t="shared" si="0"/>
        <v>2755</v>
      </c>
      <c r="G21" s="56"/>
    </row>
    <row r="22" spans="2:7" x14ac:dyDescent="0.3">
      <c r="B22" s="8" t="s">
        <v>102</v>
      </c>
      <c r="C22" s="38">
        <v>95</v>
      </c>
      <c r="D22" s="38">
        <v>143</v>
      </c>
      <c r="E22" s="38">
        <v>-967</v>
      </c>
      <c r="F22" s="38">
        <f t="shared" si="0"/>
        <v>-1110</v>
      </c>
    </row>
    <row r="23" spans="2:7" x14ac:dyDescent="0.3">
      <c r="B23" s="8" t="s">
        <v>111</v>
      </c>
      <c r="C23" s="38">
        <v>-1365</v>
      </c>
      <c r="D23" s="38">
        <v>-2040</v>
      </c>
      <c r="E23" s="38">
        <v>-1852</v>
      </c>
      <c r="F23" s="38">
        <f t="shared" si="0"/>
        <v>188</v>
      </c>
    </row>
    <row r="24" spans="2:7" x14ac:dyDescent="0.3">
      <c r="B24" s="8" t="s">
        <v>112</v>
      </c>
      <c r="C24" s="38">
        <v>-1767</v>
      </c>
      <c r="D24" s="38">
        <v>-2639</v>
      </c>
      <c r="E24" s="38">
        <v>-140</v>
      </c>
      <c r="F24" s="38">
        <f t="shared" si="0"/>
        <v>2499</v>
      </c>
    </row>
    <row r="25" spans="2:7" x14ac:dyDescent="0.3">
      <c r="B25" s="10" t="s">
        <v>113</v>
      </c>
      <c r="C25" s="37">
        <f>SUM(C20:C24)</f>
        <v>-12836</v>
      </c>
      <c r="D25" s="37">
        <f>SUM(D20:D24)</f>
        <v>-19175</v>
      </c>
      <c r="E25" s="37">
        <f>SUM(E20:E24)</f>
        <v>-12580</v>
      </c>
      <c r="F25" s="37">
        <f t="shared" si="0"/>
        <v>6595</v>
      </c>
      <c r="G25" s="12"/>
    </row>
    <row r="26" spans="2:7" x14ac:dyDescent="0.3">
      <c r="B26" s="10" t="s">
        <v>51</v>
      </c>
      <c r="C26" s="37">
        <f>C25+C19</f>
        <v>3371</v>
      </c>
      <c r="D26" s="37">
        <f>D25+D19</f>
        <v>5035</v>
      </c>
      <c r="E26" s="37">
        <f>E25+E19</f>
        <v>-527</v>
      </c>
      <c r="F26" s="37">
        <f t="shared" si="0"/>
        <v>-5562</v>
      </c>
      <c r="G26" s="12"/>
    </row>
    <row r="27" spans="2:7" x14ac:dyDescent="0.3">
      <c r="B27" s="3"/>
      <c r="C27" s="57"/>
      <c r="D27" s="57"/>
      <c r="E27" s="57"/>
      <c r="F27" s="57"/>
    </row>
    <row r="28" spans="2:7" x14ac:dyDescent="0.3">
      <c r="B28" s="29" t="s">
        <v>99</v>
      </c>
      <c r="C28" s="57"/>
      <c r="D28" s="4" t="s">
        <v>3</v>
      </c>
      <c r="E28" s="4" t="s">
        <v>3</v>
      </c>
      <c r="F28" s="58" t="s">
        <v>4</v>
      </c>
      <c r="G28" s="30"/>
    </row>
    <row r="29" spans="2:7" ht="15" thickBot="1" x14ac:dyDescent="0.35">
      <c r="B29" s="31" t="s">
        <v>81</v>
      </c>
      <c r="C29" s="57"/>
      <c r="D29" s="6">
        <v>2023</v>
      </c>
      <c r="E29" s="6">
        <v>2024</v>
      </c>
      <c r="F29" s="7" t="str">
        <f>Consolidated!$F$3</f>
        <v>24-23</v>
      </c>
      <c r="G29" s="30"/>
    </row>
    <row r="30" spans="2:7" x14ac:dyDescent="0.3">
      <c r="B30" s="8" t="s">
        <v>114</v>
      </c>
      <c r="C30" s="57"/>
      <c r="D30" s="38">
        <v>19863.260239100557</v>
      </c>
      <c r="E30" s="38">
        <v>34327.992301622216</v>
      </c>
      <c r="F30" s="38">
        <f t="shared" ref="F30:F62" si="2">E30-D30</f>
        <v>14464.73206252166</v>
      </c>
    </row>
    <row r="31" spans="2:7" x14ac:dyDescent="0.3">
      <c r="B31" s="15" t="s">
        <v>110</v>
      </c>
      <c r="C31" s="57"/>
      <c r="D31" s="38">
        <v>7395.244042899998</v>
      </c>
      <c r="E31" s="38">
        <v>8291.6604671700134</v>
      </c>
      <c r="F31" s="38">
        <f t="shared" si="2"/>
        <v>896.41642427001534</v>
      </c>
    </row>
    <row r="32" spans="2:7" x14ac:dyDescent="0.3">
      <c r="B32" s="15" t="s">
        <v>21</v>
      </c>
      <c r="C32" s="57"/>
      <c r="D32" s="38">
        <v>-4631.6671847690104</v>
      </c>
      <c r="E32" s="38">
        <v>-8491.3751693815848</v>
      </c>
      <c r="F32" s="38">
        <f t="shared" si="2"/>
        <v>-3859.7079846125744</v>
      </c>
    </row>
    <row r="33" spans="2:7" x14ac:dyDescent="0.3">
      <c r="B33" s="15" t="s">
        <v>115</v>
      </c>
      <c r="C33" s="57"/>
      <c r="D33" s="32" t="s">
        <v>15</v>
      </c>
      <c r="E33" s="32">
        <v>-1659.6422087313906</v>
      </c>
      <c r="F33" s="32">
        <f>E33</f>
        <v>-1659.6422087313906</v>
      </c>
    </row>
    <row r="34" spans="2:7" x14ac:dyDescent="0.3">
      <c r="B34" s="15" t="s">
        <v>116</v>
      </c>
      <c r="C34" s="57"/>
      <c r="D34" s="38">
        <v>7590.2564642369989</v>
      </c>
      <c r="E34" s="38">
        <v>24577.866180039673</v>
      </c>
      <c r="F34" s="38">
        <f t="shared" si="2"/>
        <v>16987.609715802675</v>
      </c>
    </row>
    <row r="35" spans="2:7" x14ac:dyDescent="0.3">
      <c r="B35" s="10" t="s">
        <v>117</v>
      </c>
      <c r="C35" s="57"/>
      <c r="D35" s="37">
        <f>SUM(D30:D34)</f>
        <v>30217.093561468544</v>
      </c>
      <c r="E35" s="37">
        <f>SUM(E30:E34)</f>
        <v>57046.501570718923</v>
      </c>
      <c r="F35" s="37">
        <f t="shared" si="2"/>
        <v>26829.408009250379</v>
      </c>
      <c r="G35" s="12"/>
    </row>
    <row r="36" spans="2:7" x14ac:dyDescent="0.3">
      <c r="B36" s="8" t="s">
        <v>118</v>
      </c>
      <c r="C36" s="57"/>
      <c r="D36" s="59">
        <v>0.123</v>
      </c>
      <c r="E36" s="59">
        <v>0.123</v>
      </c>
      <c r="F36" s="59">
        <f t="shared" si="2"/>
        <v>0</v>
      </c>
    </row>
    <row r="37" spans="2:7" x14ac:dyDescent="0.3">
      <c r="B37" s="10" t="s">
        <v>50</v>
      </c>
      <c r="C37" s="57"/>
      <c r="D37" s="60"/>
      <c r="E37" s="60"/>
      <c r="F37" s="60"/>
      <c r="G37" s="12"/>
    </row>
    <row r="38" spans="2:7" x14ac:dyDescent="0.3">
      <c r="B38" s="8" t="s">
        <v>119</v>
      </c>
      <c r="C38" s="57"/>
      <c r="D38" s="38">
        <v>1114.2126276351105</v>
      </c>
      <c r="E38" s="38">
        <v>1114.2126276351105</v>
      </c>
      <c r="F38" s="38">
        <f t="shared" ref="F38:F40" si="3">E38-D38</f>
        <v>0</v>
      </c>
    </row>
    <row r="39" spans="2:7" x14ac:dyDescent="0.3">
      <c r="B39" s="8" t="s">
        <v>120</v>
      </c>
      <c r="C39" s="57"/>
      <c r="D39" s="38">
        <v>5636.0727746457278</v>
      </c>
      <c r="E39" s="38">
        <v>9671.3405881281251</v>
      </c>
      <c r="F39" s="38">
        <f t="shared" si="3"/>
        <v>4035.2678134823973</v>
      </c>
    </row>
    <row r="40" spans="2:7" x14ac:dyDescent="0.3">
      <c r="B40" s="8" t="s">
        <v>110</v>
      </c>
      <c r="C40" s="57"/>
      <c r="D40" s="38">
        <v>7395.244042899998</v>
      </c>
      <c r="E40" s="38">
        <v>8291.6604671700134</v>
      </c>
      <c r="F40" s="38">
        <f t="shared" si="3"/>
        <v>896.41642427001534</v>
      </c>
    </row>
    <row r="41" spans="2:7" x14ac:dyDescent="0.3">
      <c r="B41" s="8" t="s">
        <v>121</v>
      </c>
      <c r="C41" s="57"/>
      <c r="D41" s="61">
        <v>0.3121271386288742</v>
      </c>
      <c r="E41" s="61">
        <v>-0.14265655400986632</v>
      </c>
      <c r="F41" s="61">
        <f t="shared" si="2"/>
        <v>-0.45478369263874052</v>
      </c>
    </row>
    <row r="42" spans="2:7" x14ac:dyDescent="0.3">
      <c r="B42" s="10" t="s">
        <v>122</v>
      </c>
      <c r="C42" s="57"/>
      <c r="D42" s="62"/>
      <c r="E42" s="62"/>
      <c r="F42" s="62"/>
      <c r="G42" s="12"/>
    </row>
    <row r="43" spans="2:7" x14ac:dyDescent="0.3">
      <c r="B43" s="8" t="s">
        <v>123</v>
      </c>
      <c r="C43" s="57"/>
      <c r="D43" s="63">
        <v>6.8798655175846324E-2</v>
      </c>
      <c r="E43" s="63">
        <v>6.853028986877012E-2</v>
      </c>
      <c r="F43" s="63">
        <f t="shared" ref="F43:F46" si="4">E43-D43</f>
        <v>-2.6836530707620432E-4</v>
      </c>
    </row>
    <row r="44" spans="2:7" x14ac:dyDescent="0.3">
      <c r="B44" s="8" t="s">
        <v>124</v>
      </c>
      <c r="C44" s="57"/>
      <c r="D44" s="63">
        <v>5.6035342040986542E-2</v>
      </c>
      <c r="E44" s="63">
        <v>5.0477239081841735E-2</v>
      </c>
      <c r="F44" s="63">
        <f t="shared" si="4"/>
        <v>-5.5581029591448075E-3</v>
      </c>
    </row>
    <row r="45" spans="2:7" x14ac:dyDescent="0.3">
      <c r="B45" s="8" t="s">
        <v>125</v>
      </c>
      <c r="C45" s="57"/>
      <c r="D45" s="64">
        <f>D43-D44</f>
        <v>1.2763313134859781E-2</v>
      </c>
      <c r="E45" s="64">
        <f>E43-E44</f>
        <v>1.8053050786928385E-2</v>
      </c>
      <c r="F45" s="63">
        <f t="shared" si="4"/>
        <v>5.2897376520686032E-3</v>
      </c>
    </row>
    <row r="46" spans="2:7" x14ac:dyDescent="0.3">
      <c r="B46" s="8" t="s">
        <v>126</v>
      </c>
      <c r="C46" s="57"/>
      <c r="D46" s="65">
        <v>12.588124469402059</v>
      </c>
      <c r="E46" s="65">
        <v>13.181704336849188</v>
      </c>
      <c r="F46" s="65">
        <f t="shared" si="4"/>
        <v>0.59357986744712932</v>
      </c>
    </row>
    <row r="47" spans="2:7" x14ac:dyDescent="0.3">
      <c r="B47" s="10" t="s">
        <v>127</v>
      </c>
      <c r="C47" s="57"/>
      <c r="D47" s="62"/>
      <c r="E47" s="62"/>
      <c r="F47" s="62"/>
      <c r="G47" s="12"/>
    </row>
    <row r="48" spans="2:7" x14ac:dyDescent="0.3">
      <c r="B48" s="8" t="s">
        <v>123</v>
      </c>
      <c r="C48" s="57"/>
      <c r="D48" s="63">
        <v>6.5301127711818979E-2</v>
      </c>
      <c r="E48" s="63">
        <v>6.5261937035159562E-2</v>
      </c>
      <c r="F48" s="63">
        <f t="shared" ref="F48:F51" si="5">E48-D48</f>
        <v>-3.9190676659417445E-5</v>
      </c>
    </row>
    <row r="49" spans="2:7" x14ac:dyDescent="0.3">
      <c r="B49" s="8" t="s">
        <v>124</v>
      </c>
      <c r="C49" s="57"/>
      <c r="D49" s="63">
        <v>4.5266567413905896E-2</v>
      </c>
      <c r="E49" s="63">
        <v>4.4836915615267828E-2</v>
      </c>
      <c r="F49" s="63">
        <f t="shared" si="5"/>
        <v>-4.2965179863806852E-4</v>
      </c>
    </row>
    <row r="50" spans="2:7" x14ac:dyDescent="0.3">
      <c r="B50" s="8" t="s">
        <v>125</v>
      </c>
      <c r="C50" s="57"/>
      <c r="D50" s="64">
        <f t="shared" ref="D50:E50" si="6">D48-D49</f>
        <v>2.0034560297913083E-2</v>
      </c>
      <c r="E50" s="64">
        <f t="shared" si="6"/>
        <v>2.0425021419891734E-2</v>
      </c>
      <c r="F50" s="63">
        <f t="shared" si="5"/>
        <v>3.9046112197865107E-4</v>
      </c>
    </row>
    <row r="51" spans="2:7" x14ac:dyDescent="0.3">
      <c r="B51" s="8" t="s">
        <v>126</v>
      </c>
      <c r="C51" s="57"/>
      <c r="D51" s="65">
        <v>9.9338289296651059</v>
      </c>
      <c r="E51" s="65">
        <v>10.466243064382656</v>
      </c>
      <c r="F51" s="65">
        <f t="shared" si="5"/>
        <v>0.53241413471755017</v>
      </c>
    </row>
    <row r="52" spans="2:7" x14ac:dyDescent="0.3">
      <c r="B52" s="10" t="s">
        <v>128</v>
      </c>
      <c r="C52" s="57"/>
      <c r="D52" s="62"/>
      <c r="E52" s="62"/>
      <c r="F52" s="62"/>
      <c r="G52" s="12"/>
    </row>
    <row r="53" spans="2:7" x14ac:dyDescent="0.3">
      <c r="B53" s="8" t="s">
        <v>123</v>
      </c>
      <c r="C53" s="57"/>
      <c r="D53" s="63">
        <v>0.12480125331170035</v>
      </c>
      <c r="E53" s="63">
        <v>0.11409999999999999</v>
      </c>
      <c r="F53" s="63">
        <f t="shared" ref="F53:F56" si="7">E53-D53</f>
        <v>-1.0701253311700354E-2</v>
      </c>
    </row>
    <row r="54" spans="2:7" x14ac:dyDescent="0.3">
      <c r="B54" s="8" t="s">
        <v>124</v>
      </c>
      <c r="C54" s="57"/>
      <c r="D54" s="63">
        <v>0.12645703999747496</v>
      </c>
      <c r="E54" s="63">
        <v>0.10111121535694598</v>
      </c>
      <c r="F54" s="63">
        <f t="shared" si="7"/>
        <v>-2.534582464052898E-2</v>
      </c>
    </row>
    <row r="55" spans="2:7" x14ac:dyDescent="0.3">
      <c r="B55" s="8" t="s">
        <v>125</v>
      </c>
      <c r="C55" s="57"/>
      <c r="D55" s="64">
        <f t="shared" ref="D55:E55" si="8">D53-D54</f>
        <v>-1.6557866857746101E-3</v>
      </c>
      <c r="E55" s="64">
        <f t="shared" si="8"/>
        <v>1.2988784643054016E-2</v>
      </c>
      <c r="F55" s="63">
        <f t="shared" si="7"/>
        <v>1.4644571328828626E-2</v>
      </c>
    </row>
    <row r="56" spans="2:7" x14ac:dyDescent="0.3">
      <c r="B56" s="8" t="s">
        <v>126</v>
      </c>
      <c r="C56" s="57"/>
      <c r="D56" s="65">
        <v>14.47340400299619</v>
      </c>
      <c r="E56" s="65">
        <v>16.845202873662004</v>
      </c>
      <c r="F56" s="65">
        <f t="shared" si="7"/>
        <v>2.3717988706658133</v>
      </c>
    </row>
    <row r="57" spans="2:7" x14ac:dyDescent="0.3">
      <c r="B57" s="10" t="s">
        <v>105</v>
      </c>
      <c r="C57" s="57"/>
      <c r="D57" s="62"/>
      <c r="E57" s="62"/>
      <c r="F57" s="62"/>
    </row>
    <row r="58" spans="2:7" x14ac:dyDescent="0.3">
      <c r="B58" s="8" t="s">
        <v>129</v>
      </c>
      <c r="C58" s="57"/>
      <c r="D58" s="38">
        <v>1308.9949643053878</v>
      </c>
      <c r="E58" s="38">
        <v>1170.5415683515373</v>
      </c>
      <c r="F58" s="38">
        <f t="shared" si="2"/>
        <v>-138.45339595385053</v>
      </c>
    </row>
    <row r="59" spans="2:7" x14ac:dyDescent="0.3">
      <c r="B59" s="8" t="s">
        <v>130</v>
      </c>
      <c r="C59" s="57"/>
      <c r="D59" s="38">
        <v>258.54145761733599</v>
      </c>
      <c r="E59" s="38">
        <v>260.30180429801931</v>
      </c>
      <c r="F59" s="38">
        <f t="shared" si="2"/>
        <v>1.7603466806833126</v>
      </c>
    </row>
    <row r="60" spans="2:7" x14ac:dyDescent="0.3">
      <c r="B60" s="10" t="s">
        <v>36</v>
      </c>
      <c r="C60" s="57"/>
      <c r="D60" s="62"/>
      <c r="E60" s="62"/>
      <c r="F60" s="62"/>
      <c r="G60" s="12"/>
    </row>
    <row r="61" spans="2:7" x14ac:dyDescent="0.3">
      <c r="B61" t="s">
        <v>131</v>
      </c>
      <c r="C61" s="57"/>
      <c r="D61" s="2">
        <v>323421</v>
      </c>
      <c r="E61" s="2">
        <f>329902.89</f>
        <v>329902.89</v>
      </c>
      <c r="F61" s="2">
        <f t="shared" si="2"/>
        <v>6481.890000000014</v>
      </c>
    </row>
    <row r="62" spans="2:7" x14ac:dyDescent="0.3">
      <c r="B62" t="s">
        <v>132</v>
      </c>
      <c r="C62" s="57"/>
      <c r="D62" s="66">
        <v>12.112155</v>
      </c>
      <c r="E62" s="66">
        <f>12180306/1000000</f>
        <v>12.180306</v>
      </c>
      <c r="F62" s="66">
        <f t="shared" si="2"/>
        <v>6.8151000000000295E-2</v>
      </c>
    </row>
    <row r="63" spans="2:7" x14ac:dyDescent="0.3">
      <c r="C63" s="57"/>
    </row>
    <row r="64" spans="2:7" x14ac:dyDescent="0.3">
      <c r="C64" s="57"/>
      <c r="D64" s="2"/>
      <c r="E64" s="2"/>
      <c r="F64" s="2"/>
    </row>
    <row r="66" spans="3:6" x14ac:dyDescent="0.3">
      <c r="C66" s="2"/>
      <c r="D66" s="2"/>
      <c r="E66" s="2"/>
    </row>
    <row r="68" spans="3:6" x14ac:dyDescent="0.3">
      <c r="C68" s="2"/>
      <c r="D68" s="2"/>
      <c r="E68" s="2"/>
      <c r="F68" s="2"/>
    </row>
  </sheetData>
  <pageMargins left="0.7" right="0.7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70af023e-3579-4a5b-8d8a-3a073ec226a1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Props1.xml><?xml version="1.0" encoding="utf-8"?>
<ds:datastoreItem xmlns:ds="http://schemas.openxmlformats.org/officeDocument/2006/customXml" ds:itemID="{703A2070-F7AA-41BA-B4F2-8224415120A3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Tuana OZTAS</cp:lastModifiedBy>
  <cp:lastPrinted>2024-11-04T11:12:16Z</cp:lastPrinted>
  <dcterms:created xsi:type="dcterms:W3CDTF">2024-11-04T06:38:08Z</dcterms:created>
  <dcterms:modified xsi:type="dcterms:W3CDTF">2024-11-04T11:12:25Z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70af023e-3579-4a5b-8d8a-3a073ec226a1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4.11.2024, 09:38</vt:lpwstr>
  </property>
  <property fmtid="{D5CDD505-2E9C-101B-9397-08002B2CF9AE}" pid="5" name="LastClassifiedDate">
    <vt:lpwstr>4.11.2024, 09:38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</Properties>
</file>