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03_H1 2024\08_Fact Sheet\"/>
    </mc:Choice>
  </mc:AlternateContent>
  <xr:revisionPtr revIDLastSave="0" documentId="13_ncr:1_{3B19A252-0B9E-437B-AF0A-1E758BD71989}" xr6:coauthVersionLast="47" xr6:coauthVersionMax="47" xr10:uidLastSave="{00000000-0000-0000-0000-000000000000}"/>
  <bookViews>
    <workbookView xWindow="-110" yWindow="-110" windowWidth="19420" windowHeight="11620" xr2:uid="{F53DD8F5-4FBB-4512-998D-011B5F3CE0C5}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Print_Area" localSheetId="2">Distribution!$A$1:$F$63</definedName>
    <definedName name="_xlnm.Print_Area" localSheetId="1">'Retail &amp; Customer Solutions'!$A$1:$F$63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F61" i="3"/>
  <c r="F59" i="3"/>
  <c r="F58" i="3"/>
  <c r="F56" i="3"/>
  <c r="F55" i="3"/>
  <c r="F54" i="3"/>
  <c r="F53" i="3"/>
  <c r="F51" i="3"/>
  <c r="F50" i="3"/>
  <c r="F49" i="3"/>
  <c r="F48" i="3"/>
  <c r="F46" i="3"/>
  <c r="F45" i="3"/>
  <c r="F44" i="3"/>
  <c r="F43" i="3"/>
  <c r="F41" i="3"/>
  <c r="F40" i="3"/>
  <c r="F39" i="3"/>
  <c r="F38" i="3"/>
  <c r="F36" i="3"/>
  <c r="F35" i="3"/>
  <c r="F34" i="3"/>
  <c r="F33" i="3"/>
  <c r="F32" i="3"/>
  <c r="F31" i="3"/>
  <c r="F30" i="3"/>
  <c r="F29" i="3"/>
  <c r="F24" i="3"/>
  <c r="F23" i="3"/>
  <c r="F22" i="3"/>
  <c r="F21" i="3"/>
  <c r="C25" i="3"/>
  <c r="E25" i="3"/>
  <c r="D25" i="3"/>
  <c r="D26" i="3" s="1"/>
  <c r="F18" i="3"/>
  <c r="F17" i="3"/>
  <c r="F16" i="3"/>
  <c r="F15" i="3"/>
  <c r="F13" i="3"/>
  <c r="F12" i="3"/>
  <c r="F11" i="3"/>
  <c r="F9" i="3"/>
  <c r="F8" i="3"/>
  <c r="D6" i="3"/>
  <c r="F7" i="3"/>
  <c r="C6" i="3"/>
  <c r="E6" i="3"/>
  <c r="F6" i="3" s="1"/>
  <c r="F5" i="3"/>
  <c r="F4" i="3"/>
  <c r="D14" i="3"/>
  <c r="D19" i="3" s="1"/>
  <c r="C14" i="3"/>
  <c r="C19" i="3" s="1"/>
  <c r="F61" i="2"/>
  <c r="F60" i="2"/>
  <c r="F58" i="2"/>
  <c r="F57" i="2"/>
  <c r="F55" i="2"/>
  <c r="F54" i="2"/>
  <c r="F50" i="2"/>
  <c r="F49" i="2"/>
  <c r="F48" i="2"/>
  <c r="F47" i="2"/>
  <c r="F46" i="2"/>
  <c r="F45" i="2"/>
  <c r="F44" i="2"/>
  <c r="F43" i="2"/>
  <c r="F42" i="2"/>
  <c r="F41" i="2"/>
  <c r="F37" i="2"/>
  <c r="F36" i="2"/>
  <c r="F34" i="2"/>
  <c r="F33" i="2"/>
  <c r="F31" i="2"/>
  <c r="F30" i="2"/>
  <c r="F29" i="2"/>
  <c r="F27" i="2"/>
  <c r="F26" i="2"/>
  <c r="D28" i="2"/>
  <c r="D32" i="2" s="1"/>
  <c r="D35" i="2" s="1"/>
  <c r="D38" i="2" s="1"/>
  <c r="F20" i="2"/>
  <c r="F19" i="2"/>
  <c r="F17" i="2"/>
  <c r="F16" i="2"/>
  <c r="F15" i="2"/>
  <c r="F14" i="2"/>
  <c r="F12" i="2"/>
  <c r="F11" i="2"/>
  <c r="F10" i="2"/>
  <c r="E8" i="2"/>
  <c r="F8" i="2" s="1"/>
  <c r="D8" i="2"/>
  <c r="F7" i="2"/>
  <c r="F5" i="2"/>
  <c r="F4" i="2"/>
  <c r="F69" i="1"/>
  <c r="F65" i="1"/>
  <c r="F64" i="1"/>
  <c r="F63" i="1"/>
  <c r="D66" i="1"/>
  <c r="F61" i="1"/>
  <c r="C66" i="1"/>
  <c r="F58" i="1"/>
  <c r="F57" i="1"/>
  <c r="C56" i="1"/>
  <c r="C59" i="1" s="1"/>
  <c r="F55" i="1"/>
  <c r="F54" i="1"/>
  <c r="E56" i="1"/>
  <c r="F46" i="1"/>
  <c r="F45" i="1"/>
  <c r="F44" i="1"/>
  <c r="F38" i="1"/>
  <c r="F37" i="1"/>
  <c r="F36" i="1"/>
  <c r="F35" i="1"/>
  <c r="F33" i="1"/>
  <c r="F31" i="1"/>
  <c r="E29" i="1"/>
  <c r="F29" i="1" s="1"/>
  <c r="D29" i="1"/>
  <c r="C29" i="1"/>
  <c r="D26" i="1"/>
  <c r="F22" i="1"/>
  <c r="E17" i="1"/>
  <c r="D17" i="1"/>
  <c r="C17" i="1"/>
  <c r="F15" i="1"/>
  <c r="F13" i="1"/>
  <c r="E26" i="1"/>
  <c r="F26" i="1" s="1"/>
  <c r="C26" i="1"/>
  <c r="F8" i="1"/>
  <c r="F7" i="1"/>
  <c r="F5" i="1"/>
  <c r="F4" i="1"/>
  <c r="D6" i="1"/>
  <c r="D9" i="1" s="1"/>
  <c r="D16" i="1" s="1"/>
  <c r="C6" i="1"/>
  <c r="C9" i="1" s="1"/>
  <c r="C16" i="1" s="1"/>
  <c r="C13" i="2" l="1"/>
  <c r="C18" i="2" s="1"/>
  <c r="C21" i="2" s="1"/>
  <c r="D18" i="1"/>
  <c r="D23" i="1" s="1"/>
  <c r="D25" i="1"/>
  <c r="D39" i="1" s="1"/>
  <c r="C26" i="3"/>
  <c r="C18" i="1"/>
  <c r="C23" i="1" s="1"/>
  <c r="C25" i="1"/>
  <c r="C39" i="1" s="1"/>
  <c r="F25" i="3"/>
  <c r="E59" i="1"/>
  <c r="C28" i="2"/>
  <c r="C32" i="2" s="1"/>
  <c r="C35" i="2" s="1"/>
  <c r="C38" i="2" s="1"/>
  <c r="D13" i="2"/>
  <c r="D18" i="2" s="1"/>
  <c r="D21" i="2" s="1"/>
  <c r="F30" i="1"/>
  <c r="C8" i="2"/>
  <c r="E28" i="2"/>
  <c r="F32" i="1"/>
  <c r="D56" i="1"/>
  <c r="D59" i="1" s="1"/>
  <c r="E13" i="2"/>
  <c r="E14" i="3"/>
  <c r="E6" i="1"/>
  <c r="F10" i="1"/>
  <c r="F17" i="1"/>
  <c r="F9" i="2"/>
  <c r="F10" i="3"/>
  <c r="F20" i="3"/>
  <c r="C48" i="1" l="1"/>
  <c r="D48" i="1"/>
  <c r="E9" i="1"/>
  <c r="F6" i="1"/>
  <c r="E19" i="3"/>
  <c r="F14" i="3"/>
  <c r="E18" i="2"/>
  <c r="F13" i="2"/>
  <c r="F56" i="1"/>
  <c r="E62" i="1"/>
  <c r="F59" i="1"/>
  <c r="E32" i="2"/>
  <c r="F28" i="2"/>
  <c r="F18" i="2" l="1"/>
  <c r="E21" i="2"/>
  <c r="D49" i="1"/>
  <c r="E35" i="2"/>
  <c r="F32" i="2"/>
  <c r="F62" i="1"/>
  <c r="E66" i="1"/>
  <c r="F66" i="1" s="1"/>
  <c r="F19" i="3"/>
  <c r="E26" i="3"/>
  <c r="C49" i="1"/>
  <c r="E16" i="1"/>
  <c r="F9" i="1"/>
  <c r="F16" i="1" l="1"/>
  <c r="E25" i="1"/>
  <c r="E18" i="1"/>
  <c r="E38" i="2"/>
  <c r="F35" i="2"/>
  <c r="F26" i="3"/>
  <c r="F21" i="2"/>
  <c r="F38" i="2" l="1"/>
  <c r="F18" i="1"/>
  <c r="E23" i="1"/>
  <c r="E39" i="1"/>
  <c r="F25" i="1"/>
  <c r="F23" i="1" l="1"/>
  <c r="E48" i="1"/>
  <c r="F39" i="1"/>
  <c r="E49" i="1" l="1"/>
  <c r="F49" i="1" s="1"/>
  <c r="F48" i="1"/>
</calcChain>
</file>

<file path=xl/sharedStrings.xml><?xml version="1.0" encoding="utf-8"?>
<sst xmlns="http://schemas.openxmlformats.org/spreadsheetml/2006/main" count="300" uniqueCount="133">
  <si>
    <t>with 2023 pp</t>
  </si>
  <si>
    <t>with 2024 pp</t>
  </si>
  <si>
    <t xml:space="preserve">Consolidated </t>
  </si>
  <si>
    <t>H1</t>
  </si>
  <si>
    <t>Delta</t>
  </si>
  <si>
    <t>Financials</t>
  </si>
  <si>
    <t>24-23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</si>
  <si>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</si>
  <si>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</si>
  <si>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</si>
  <si>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</si>
  <si>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</si>
  <si>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</si>
  <si>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</si>
  <si>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</si>
  <si>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</si>
  <si>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</si>
  <si>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</si>
  <si>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</si>
  <si>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</si>
  <si>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</si>
  <si>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</si>
  <si>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</si>
  <si>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</si>
  <si>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</si>
  <si>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</si>
  <si>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</si>
  <si>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</si>
  <si>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</si>
  <si>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</si>
  <si>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&amp; bond interest expense</t>
  </si>
  <si>
    <t>Average net loan &amp; bond financing rate (%)</t>
  </si>
  <si>
    <t>Average loan &amp; bond financing rate (%) - 
excluding impacts of cash and derivatives</t>
  </si>
  <si>
    <t>Operational FX gains / (losses)</t>
  </si>
  <si>
    <t>Deposit valuation expenses</t>
  </si>
  <si>
    <t>Lease interest expenses</t>
  </si>
  <si>
    <t>Other</t>
  </si>
  <si>
    <t>Monetary gains / (losses)</t>
  </si>
  <si>
    <t>Income tax</t>
  </si>
  <si>
    <t>Net Income</t>
  </si>
  <si>
    <t>Goodwill impairment expense</t>
  </si>
  <si>
    <t>Tax rate change</t>
  </si>
  <si>
    <t>Impact of asset revaluation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</si>
  <si>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</si>
  <si>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</si>
  <si>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</si>
  <si>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</si>
  <si>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</si>
  <si>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</si>
  <si>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</si>
  <si>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</si>
  <si>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</si>
  <si>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</si>
  <si>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</si>
  <si>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</si>
  <si>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</si>
  <si>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</si>
  <si>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</si>
  <si>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Inflation effect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</si>
  <si>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</si>
  <si>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</si>
  <si>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</si>
  <si>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</si>
  <si>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</si>
  <si>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</si>
  <si>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</si>
  <si>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</si>
  <si>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</si>
  <si>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</si>
  <si>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</si>
  <si>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</si>
  <si>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IAS 29 impacts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</si>
  <si>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</si>
  <si>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</si>
  <si>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</si>
  <si>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</si>
  <si>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</si>
  <si>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</si>
  <si>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</si>
  <si>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</si>
  <si>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</si>
  <si>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</si>
  <si>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</si>
  <si>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</si>
  <si>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</si>
  <si>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Residential &amp; SME</t>
  </si>
  <si>
    <t>Gross profit margin (%)</t>
  </si>
  <si>
    <t>Regulated (%)</t>
  </si>
  <si>
    <t>Liberalised (%)</t>
  </si>
  <si>
    <t>n.a.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</si>
  <si>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</si>
  <si>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</si>
  <si>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</si>
  <si>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</si>
  <si>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</si>
  <si>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</si>
  <si>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</si>
  <si>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</si>
  <si>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</si>
  <si>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</si>
  <si>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</si>
  <si>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</si>
  <si>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</si>
  <si>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</si>
  <si>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</si>
  <si>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</si>
  <si>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</si>
  <si>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</si>
  <si>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</si>
  <si>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</si>
  <si>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</si>
  <si>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</si>
  <si>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</si>
  <si>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</si>
  <si>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</si>
  <si>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</si>
  <si>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</si>
  <si>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</si>
  <si>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</si>
  <si>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</si>
  <si>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</si>
  <si>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</si>
  <si>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</si>
  <si>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</si>
  <si>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</si>
  <si>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</si>
  <si>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</si>
  <si>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</si>
  <si>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</si>
  <si>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</si>
  <si>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</si>
  <si>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</si>
  <si>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Enerjisa Enerji AŞ H1 2024 Fact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</si>
</sst>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3" fontId="0" fillId="0" borderId="2" xfId="0" applyNumberFormat="1" applyBorder="1" applyAlignment="1">
      <alignment horizontal="right" indent="1"/>
    </xf>
    <xf numFmtId="3" fontId="0" fillId="0" borderId="0" xfId="1" applyNumberFormat="1" applyFont="1"/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/>
    <xf numFmtId="3" fontId="5" fillId="0" borderId="0" xfId="1" applyNumberFormat="1" applyFont="1"/>
    <xf numFmtId="9" fontId="0" fillId="0" borderId="0" xfId="2" applyFont="1"/>
    <xf numFmtId="3" fontId="2" fillId="0" borderId="2" xfId="0" applyNumberFormat="1" applyFont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166" fontId="0" fillId="0" borderId="2" xfId="2" applyNumberFormat="1" applyFont="1" applyFill="1" applyBorder="1" applyAlignment="1">
      <alignment horizontal="right" indent="1"/>
    </xf>
    <xf numFmtId="166" fontId="0" fillId="0" borderId="0" xfId="2" applyNumberFormat="1" applyFont="1"/>
    <xf numFmtId="164" fontId="0" fillId="0" borderId="0" xfId="1" applyFont="1"/>
    <xf numFmtId="4" fontId="0" fillId="0" borderId="2" xfId="0" applyNumberFormat="1" applyBorder="1" applyAlignment="1">
      <alignment horizontal="right" indent="1"/>
    </xf>
    <xf numFmtId="4" fontId="6" fillId="0" borderId="2" xfId="0" applyNumberFormat="1" applyFont="1" applyBorder="1" applyAlignment="1">
      <alignment horizontal="right" indent="1"/>
    </xf>
    <xf numFmtId="10" fontId="0" fillId="0" borderId="2" xfId="2" applyNumberFormat="1" applyFont="1" applyFill="1" applyBorder="1" applyAlignment="1">
      <alignment horizontal="right" indent="1"/>
    </xf>
    <xf numFmtId="3" fontId="7" fillId="0" borderId="0" xfId="0" applyNumberFormat="1" applyFont="1" applyAlignment="1">
      <alignment horizontal="center"/>
    </xf>
    <xf numFmtId="10" fontId="7" fillId="0" borderId="0" xfId="2" applyNumberFormat="1" applyFont="1" applyAlignment="1">
      <alignment horizontal="center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67" fontId="3" fillId="2" borderId="2" xfId="0" applyNumberFormat="1" applyFont="1" applyFill="1" applyBorder="1" applyAlignment="1">
      <alignment horizontal="right" indent="1"/>
    </xf>
    <xf numFmtId="167" fontId="2" fillId="0" borderId="2" xfId="0" applyNumberFormat="1" applyFont="1" applyBorder="1" applyAlignment="1">
      <alignment horizontal="right" indent="1"/>
    </xf>
    <xf numFmtId="168" fontId="0" fillId="0" borderId="0" xfId="0" applyNumberFormat="1"/>
    <xf numFmtId="10" fontId="0" fillId="0" borderId="0" xfId="2" applyNumberFormat="1" applyFont="1"/>
    <xf numFmtId="0" fontId="8" fillId="0" borderId="1" xfId="0" applyFont="1" applyBorder="1"/>
    <xf numFmtId="0" fontId="6" fillId="0" borderId="0" xfId="0" applyFont="1"/>
    <xf numFmtId="0" fontId="8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0" fillId="0" borderId="0" xfId="2" applyNumberFormat="1" applyFont="1" applyAlignment="1">
      <alignment horizontal="right"/>
    </xf>
    <xf numFmtId="9" fontId="0" fillId="0" borderId="0" xfId="2" applyFont="1" applyAlignment="1">
      <alignment horizontal="right"/>
    </xf>
    <xf numFmtId="3" fontId="3" fillId="2" borderId="2" xfId="0" applyNumberFormat="1" applyFont="1" applyFill="1" applyBorder="1"/>
    <xf numFmtId="3" fontId="5" fillId="0" borderId="0" xfId="0" applyNumberFormat="1" applyFont="1"/>
    <xf numFmtId="3" fontId="0" fillId="0" borderId="2" xfId="0" applyNumberFormat="1" applyBorder="1"/>
    <xf numFmtId="3" fontId="7" fillId="0" borderId="0" xfId="0" applyNumberFormat="1" applyFont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 indent="1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166" fontId="0" fillId="0" borderId="0" xfId="2" applyNumberFormat="1" applyFont="1" applyFill="1" applyAlignment="1"/>
    <xf numFmtId="3" fontId="0" fillId="0" borderId="2" xfId="0" quotePrefix="1" applyNumberFormat="1" applyBorder="1"/>
    <xf numFmtId="3" fontId="7" fillId="0" borderId="0" xfId="2" applyNumberFormat="1" applyFont="1" applyFill="1" applyAlignment="1"/>
    <xf numFmtId="0" fontId="2" fillId="0" borderId="0" xfId="0" applyFont="1"/>
    <xf numFmtId="9" fontId="0" fillId="0" borderId="0" xfId="2" applyFont="1" applyFill="1" applyAlignment="1"/>
    <xf numFmtId="3" fontId="2" fillId="0" borderId="2" xfId="0" applyNumberFormat="1" applyFont="1" applyBorder="1"/>
    <xf numFmtId="0" fontId="8" fillId="0" borderId="2" xfId="0" applyFont="1" applyBorder="1" applyAlignment="1">
      <alignment horizontal="center"/>
    </xf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0" fillId="3" borderId="2" xfId="0" applyNumberFormat="1" applyFill="1" applyBorder="1"/>
    <xf numFmtId="0" fontId="9" fillId="4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FCDA-C0BB-4E0C-A9D9-CB8F56271C20}">
  <sheetPr>
    <tabColor rgb="FF00B050"/>
    <pageSetUpPr fitToPage="1"/>
  </sheetPr>
  <dimension ref="A1:XFD76"/>
  <sheetViews>
    <sheetView showGridLines="0" tabSelected="1" view="pageBreakPreview" zoomScale="60" zoomScaleNormal="60" workbookViewId="0">
      <pane xSplit="2" ySplit="3" topLeftCell="C4" activePane="bottomRight" state="frozen"/>
      <selection activeCell="I20" sqref="I20"/>
      <selection pane="topRight" activeCell="I20" sqref="I20"/>
      <selection pane="bottomLeft" activeCell="I20" sqref="I20"/>
      <selection pane="bottomRight" activeCell="B32" sqref="B32"/>
    </sheetView>
  </sheetViews>
  <sheetFormatPr defaultColWidth="8.90625" defaultRowHeight="14.5" outlineLevelRow="1" x14ac:dyDescent="0.35"/>
  <cols>
    <col min="1" max="1" width="8.453125" customWidth="1"/>
    <col min="2" max="2" width="55.6328125" customWidth="1"/>
    <col min="3" max="5" width="14.54296875" customWidth="1"/>
    <col min="6" max="6" width="11.453125" customWidth="1"/>
    <col min="7" max="7" width="2.90625" customWidth="1"/>
    <col min="8" max="8" width="12.08984375" style="3" bestFit="1" customWidth="1"/>
    <col min="9" max="9" width="9.453125" style="3" bestFit="1" customWidth="1"/>
    <col min="10" max="10" width="8.90625" style="3"/>
    <col min="11" max="11" width="13" bestFit="1" customWidth="1"/>
  </cols>
  <sheetData>
    <row r="1" spans="2:11" ht="18.5" x14ac:dyDescent="0.45">
      <c r="B1" s="75" t="s">
        <v>132</v>
      </c>
      <c r="C1" s="76" t="s">
        <v>0</v>
      </c>
      <c r="D1" s="76" t="s">
        <v>1</v>
      </c>
      <c r="E1" s="76" t="s">
        <v>1</v>
      </c>
      <c r="F1" s="2"/>
    </row>
    <row r="2" spans="2:11" x14ac:dyDescent="0.35">
      <c r="B2" s="4" t="s">
        <v>2</v>
      </c>
      <c r="C2" s="5" t="s">
        <v>3</v>
      </c>
      <c r="D2" s="5" t="s">
        <v>3</v>
      </c>
      <c r="E2" s="5" t="s">
        <v>3</v>
      </c>
      <c r="F2" s="5" t="s">
        <v>4</v>
      </c>
    </row>
    <row r="3" spans="2:11" ht="15" thickBot="1" x14ac:dyDescent="0.4">
      <c r="B3" s="6" t="s">
        <v>5</v>
      </c>
      <c r="C3" s="7">
        <v>2023</v>
      </c>
      <c r="D3" s="7">
        <v>2023</v>
      </c>
      <c r="E3" s="7">
        <v>2024</v>
      </c>
      <c r="F3" s="8" t="s">
        <v>6</v>
      </c>
    </row>
    <row r="4" spans="2:11" x14ac:dyDescent="0.35">
      <c r="B4" s="9" t="s">
        <v>7</v>
      </c>
      <c r="C4" s="10">
        <v>61612</v>
      </c>
      <c r="D4" s="10">
        <v>105725</v>
      </c>
      <c r="E4" s="10">
        <v>74302</v>
      </c>
      <c r="F4" s="10">
        <f>E4-D4</f>
        <v>-31423</v>
      </c>
      <c r="I4" s="11"/>
    </row>
    <row r="5" spans="2:11" x14ac:dyDescent="0.35">
      <c r="B5" s="9" t="s">
        <v>8</v>
      </c>
      <c r="C5" s="10">
        <v>-52422</v>
      </c>
      <c r="D5" s="10">
        <v>-89954</v>
      </c>
      <c r="E5" s="10">
        <v>-56214</v>
      </c>
      <c r="F5" s="10">
        <f t="shared" ref="F5:F23" si="0">E5-D5</f>
        <v>33740</v>
      </c>
      <c r="I5" s="11"/>
    </row>
    <row r="6" spans="2:11" x14ac:dyDescent="0.35">
      <c r="B6" s="12" t="s">
        <v>9</v>
      </c>
      <c r="C6" s="13">
        <f t="shared" ref="C6:D6" si="1">SUM(C4:C5)</f>
        <v>9190</v>
      </c>
      <c r="D6" s="13">
        <f t="shared" si="1"/>
        <v>15771</v>
      </c>
      <c r="E6" s="13">
        <f>SUM(E4:E5)</f>
        <v>18088</v>
      </c>
      <c r="F6" s="13">
        <f t="shared" si="0"/>
        <v>2317</v>
      </c>
      <c r="G6" s="14"/>
      <c r="I6" s="11"/>
    </row>
    <row r="7" spans="2:11" x14ac:dyDescent="0.35">
      <c r="B7" s="9" t="s">
        <v>10</v>
      </c>
      <c r="C7" s="10">
        <v>-4068</v>
      </c>
      <c r="D7" s="10">
        <v>-6980</v>
      </c>
      <c r="E7" s="10">
        <v>-6904</v>
      </c>
      <c r="F7" s="10">
        <f t="shared" si="0"/>
        <v>76</v>
      </c>
      <c r="I7" s="11"/>
    </row>
    <row r="8" spans="2:11" x14ac:dyDescent="0.35">
      <c r="B8" s="9" t="s">
        <v>11</v>
      </c>
      <c r="C8" s="10">
        <v>-183</v>
      </c>
      <c r="D8" s="10">
        <v>-315</v>
      </c>
      <c r="E8" s="10">
        <v>-254</v>
      </c>
      <c r="F8" s="10">
        <f t="shared" si="0"/>
        <v>61</v>
      </c>
    </row>
    <row r="9" spans="2:11" x14ac:dyDescent="0.35">
      <c r="B9" s="12" t="s">
        <v>12</v>
      </c>
      <c r="C9" s="13">
        <f t="shared" ref="C9:D9" si="2">SUM(C6:C8)</f>
        <v>4939</v>
      </c>
      <c r="D9" s="13">
        <f t="shared" si="2"/>
        <v>8476</v>
      </c>
      <c r="E9" s="13">
        <f>SUM(E6:E8)</f>
        <v>10930</v>
      </c>
      <c r="F9" s="13">
        <f t="shared" si="0"/>
        <v>2454</v>
      </c>
      <c r="G9" s="14"/>
    </row>
    <row r="10" spans="2:11" x14ac:dyDescent="0.35">
      <c r="B10" s="9" t="s">
        <v>13</v>
      </c>
      <c r="C10" s="10">
        <v>1192</v>
      </c>
      <c r="D10" s="10">
        <v>2045</v>
      </c>
      <c r="E10" s="10">
        <v>2159</v>
      </c>
      <c r="F10" s="10">
        <f t="shared" si="0"/>
        <v>114</v>
      </c>
    </row>
    <row r="11" spans="2:11" hidden="1" outlineLevel="1" x14ac:dyDescent="0.35">
      <c r="B11" s="9" t="s">
        <v>14</v>
      </c>
      <c r="C11" s="10" t="s">
        <v>15</v>
      </c>
      <c r="D11" s="10" t="s">
        <v>15</v>
      </c>
      <c r="E11" s="10" t="s">
        <v>15</v>
      </c>
      <c r="F11" s="10" t="s">
        <v>15</v>
      </c>
    </row>
    <row r="12" spans="2:11" hidden="1" outlineLevel="1" collapsed="1" x14ac:dyDescent="0.35">
      <c r="B12" s="9" t="s">
        <v>16</v>
      </c>
      <c r="C12" s="10" t="s">
        <v>15</v>
      </c>
      <c r="D12" s="10" t="s">
        <v>15</v>
      </c>
      <c r="E12" s="10" t="s">
        <v>15</v>
      </c>
      <c r="F12" s="10" t="s">
        <v>15</v>
      </c>
    </row>
    <row r="13" spans="2:11" collapsed="1" x14ac:dyDescent="0.35">
      <c r="B13" s="9" t="s">
        <v>17</v>
      </c>
      <c r="C13" s="10">
        <v>682</v>
      </c>
      <c r="D13" s="10">
        <v>1170</v>
      </c>
      <c r="E13" s="10">
        <v>116</v>
      </c>
      <c r="F13" s="10">
        <f t="shared" si="0"/>
        <v>-1054</v>
      </c>
    </row>
    <row r="14" spans="2:11" hidden="1" outlineLevel="1" x14ac:dyDescent="0.35">
      <c r="B14" s="9" t="s">
        <v>18</v>
      </c>
      <c r="C14" s="10"/>
      <c r="D14" s="10"/>
      <c r="E14" s="10"/>
      <c r="F14" s="10" t="s">
        <v>15</v>
      </c>
    </row>
    <row r="15" spans="2:11" collapsed="1" x14ac:dyDescent="0.35">
      <c r="B15" s="9" t="s">
        <v>19</v>
      </c>
      <c r="C15" s="10">
        <v>-47</v>
      </c>
      <c r="D15" s="10">
        <v>-81</v>
      </c>
      <c r="E15" s="10">
        <v>-936</v>
      </c>
      <c r="F15" s="10">
        <f t="shared" si="0"/>
        <v>-855</v>
      </c>
    </row>
    <row r="16" spans="2:11" x14ac:dyDescent="0.35">
      <c r="B16" s="12" t="s">
        <v>20</v>
      </c>
      <c r="C16" s="13">
        <f t="shared" ref="C16:E16" si="3">SUM(C9:C15)</f>
        <v>6766</v>
      </c>
      <c r="D16" s="13">
        <f t="shared" si="3"/>
        <v>11610</v>
      </c>
      <c r="E16" s="13">
        <f t="shared" si="3"/>
        <v>12269</v>
      </c>
      <c r="F16" s="13">
        <f t="shared" si="0"/>
        <v>659</v>
      </c>
      <c r="G16" s="14"/>
      <c r="K16" s="15"/>
    </row>
    <row r="17" spans="2:15" x14ac:dyDescent="0.35">
      <c r="B17" s="9" t="s">
        <v>21</v>
      </c>
      <c r="C17" s="10">
        <f>Distribution!C5</f>
        <v>3271</v>
      </c>
      <c r="D17" s="10">
        <f>Distribution!D5</f>
        <v>5613</v>
      </c>
      <c r="E17" s="10">
        <f>Distribution!E5</f>
        <v>6075</v>
      </c>
      <c r="F17" s="10">
        <f t="shared" si="0"/>
        <v>462</v>
      </c>
      <c r="K17" s="15"/>
      <c r="L17" s="15"/>
      <c r="M17" s="15"/>
      <c r="N17" s="15"/>
    </row>
    <row r="18" spans="2:15" x14ac:dyDescent="0.35">
      <c r="B18" s="12" t="s">
        <v>22</v>
      </c>
      <c r="C18" s="13">
        <f>SUM(C16:C17)</f>
        <v>10037</v>
      </c>
      <c r="D18" s="13">
        <f>SUM(D16:D17)</f>
        <v>17223</v>
      </c>
      <c r="E18" s="13">
        <f>SUM(E16:E17)</f>
        <v>18344</v>
      </c>
      <c r="F18" s="13">
        <f t="shared" si="0"/>
        <v>1121</v>
      </c>
      <c r="G18" s="14"/>
    </row>
    <row r="19" spans="2:15" hidden="1" outlineLevel="1" x14ac:dyDescent="0.35">
      <c r="B19" s="9" t="s">
        <v>23</v>
      </c>
      <c r="C19" s="10" t="s">
        <v>15</v>
      </c>
      <c r="D19" s="10" t="s">
        <v>15</v>
      </c>
      <c r="E19" s="10" t="s">
        <v>15</v>
      </c>
      <c r="F19" s="10" t="s">
        <v>15</v>
      </c>
    </row>
    <row r="20" spans="2:15" hidden="1" outlineLevel="1" x14ac:dyDescent="0.35">
      <c r="B20" s="9" t="s">
        <v>24</v>
      </c>
      <c r="C20" s="10" t="s">
        <v>15</v>
      </c>
      <c r="D20" s="10" t="s">
        <v>15</v>
      </c>
      <c r="E20" s="10" t="s">
        <v>15</v>
      </c>
      <c r="F20" s="10" t="s">
        <v>15</v>
      </c>
    </row>
    <row r="21" spans="2:15" hidden="1" outlineLevel="1" x14ac:dyDescent="0.35">
      <c r="B21" s="9" t="s">
        <v>25</v>
      </c>
      <c r="C21" s="10" t="s">
        <v>15</v>
      </c>
      <c r="D21" s="10" t="s">
        <v>15</v>
      </c>
      <c r="E21" s="10" t="s">
        <v>15</v>
      </c>
      <c r="F21" s="10" t="s">
        <v>15</v>
      </c>
    </row>
    <row r="22" spans="2:15" collapsed="1" x14ac:dyDescent="0.35">
      <c r="B22" s="9" t="s">
        <v>26</v>
      </c>
      <c r="C22" s="10">
        <v>354</v>
      </c>
      <c r="D22" s="10">
        <v>607</v>
      </c>
      <c r="E22" s="10">
        <v>-21</v>
      </c>
      <c r="F22" s="10">
        <f t="shared" si="0"/>
        <v>-628</v>
      </c>
      <c r="K22" s="15"/>
      <c r="L22" s="15"/>
      <c r="M22" s="15"/>
    </row>
    <row r="23" spans="2:15" x14ac:dyDescent="0.35">
      <c r="B23" s="12" t="s">
        <v>27</v>
      </c>
      <c r="C23" s="13">
        <f t="shared" ref="C23" si="4">SUM(C18:C22)</f>
        <v>10391</v>
      </c>
      <c r="D23" s="13">
        <f t="shared" ref="D23" si="5">SUM(D18:D22)</f>
        <v>17830</v>
      </c>
      <c r="E23" s="13">
        <f>SUM(E18:E22)</f>
        <v>18323</v>
      </c>
      <c r="F23" s="13">
        <f t="shared" si="0"/>
        <v>493</v>
      </c>
      <c r="G23" s="14"/>
      <c r="H23" s="16"/>
      <c r="K23" s="15"/>
      <c r="L23" s="15"/>
      <c r="M23" s="15"/>
      <c r="N23" s="2"/>
      <c r="O23" s="2"/>
    </row>
    <row r="24" spans="2:15" x14ac:dyDescent="0.35">
      <c r="B24" s="4"/>
      <c r="C24" s="17"/>
      <c r="D24" s="17"/>
      <c r="E24" s="17"/>
      <c r="F24" s="17"/>
      <c r="K24" s="2"/>
    </row>
    <row r="25" spans="2:15" x14ac:dyDescent="0.35">
      <c r="B25" s="12" t="s">
        <v>20</v>
      </c>
      <c r="C25" s="13">
        <f t="shared" ref="C25:D25" si="6">C16</f>
        <v>6766</v>
      </c>
      <c r="D25" s="13">
        <f t="shared" si="6"/>
        <v>11610</v>
      </c>
      <c r="E25" s="13">
        <f>E16</f>
        <v>12269</v>
      </c>
      <c r="F25" s="13">
        <f t="shared" ref="F25:F69" si="7">E25-D25</f>
        <v>659</v>
      </c>
      <c r="G25" s="14"/>
      <c r="H25" s="16"/>
      <c r="K25" s="1"/>
    </row>
    <row r="26" spans="2:15" x14ac:dyDescent="0.35">
      <c r="B26" s="9" t="s">
        <v>28</v>
      </c>
      <c r="C26" s="10">
        <f>-C10</f>
        <v>-1192</v>
      </c>
      <c r="D26" s="10">
        <f>-D10</f>
        <v>-2045</v>
      </c>
      <c r="E26" s="10">
        <f>-E10</f>
        <v>-2159</v>
      </c>
      <c r="F26" s="10">
        <f t="shared" si="7"/>
        <v>-114</v>
      </c>
      <c r="K26" s="2"/>
    </row>
    <row r="27" spans="2:15" hidden="1" outlineLevel="1" x14ac:dyDescent="0.35">
      <c r="B27" s="9" t="s">
        <v>14</v>
      </c>
      <c r="C27" s="10" t="s">
        <v>15</v>
      </c>
      <c r="D27" s="10" t="s">
        <v>15</v>
      </c>
      <c r="E27" s="10" t="s">
        <v>15</v>
      </c>
      <c r="F27" s="10" t="s">
        <v>15</v>
      </c>
    </row>
    <row r="28" spans="2:15" hidden="1" outlineLevel="1" x14ac:dyDescent="0.35">
      <c r="B28" s="9" t="s">
        <v>16</v>
      </c>
      <c r="C28" s="10" t="s">
        <v>15</v>
      </c>
      <c r="D28" s="10" t="s">
        <v>15</v>
      </c>
      <c r="E28" s="18" t="s">
        <v>15</v>
      </c>
      <c r="F28" s="18" t="s">
        <v>15</v>
      </c>
    </row>
    <row r="29" spans="2:15" collapsed="1" x14ac:dyDescent="0.35">
      <c r="B29" s="9" t="s">
        <v>29</v>
      </c>
      <c r="C29" s="10">
        <f>SUM(C30,C33:C36)</f>
        <v>-2383</v>
      </c>
      <c r="D29" s="10">
        <f>SUM(D30,D33:D36)</f>
        <v>-4091</v>
      </c>
      <c r="E29" s="10">
        <f>SUM(E30,E33:E36)</f>
        <v>-7588</v>
      </c>
      <c r="F29" s="10">
        <f t="shared" si="7"/>
        <v>-3497</v>
      </c>
      <c r="K29" s="2"/>
    </row>
    <row r="30" spans="2:15" x14ac:dyDescent="0.35">
      <c r="B30" s="19" t="s">
        <v>30</v>
      </c>
      <c r="C30" s="10">
        <v>-1577</v>
      </c>
      <c r="D30" s="10">
        <v>-2706</v>
      </c>
      <c r="E30" s="10">
        <v>-8091</v>
      </c>
      <c r="F30" s="10">
        <f t="shared" si="7"/>
        <v>-5385</v>
      </c>
      <c r="K30" s="2"/>
    </row>
    <row r="31" spans="2:15" x14ac:dyDescent="0.35">
      <c r="B31" s="20" t="s">
        <v>31</v>
      </c>
      <c r="C31" s="21">
        <v>0.29384003578647955</v>
      </c>
      <c r="D31" s="21">
        <v>0.29384003578647955</v>
      </c>
      <c r="E31" s="21">
        <v>0.45662511910229725</v>
      </c>
      <c r="F31" s="21">
        <f t="shared" si="7"/>
        <v>0.1627850833158177</v>
      </c>
      <c r="H31" s="22"/>
      <c r="I31" s="22"/>
      <c r="K31" s="2"/>
    </row>
    <row r="32" spans="2:15" ht="29" x14ac:dyDescent="0.35">
      <c r="B32" s="20" t="s">
        <v>32</v>
      </c>
      <c r="C32" s="21">
        <v>0.24738721067432684</v>
      </c>
      <c r="D32" s="21">
        <v>0.24738721067432684</v>
      </c>
      <c r="E32" s="21">
        <v>0.45664116669676541</v>
      </c>
      <c r="F32" s="21">
        <f t="shared" si="7"/>
        <v>0.20925395602243857</v>
      </c>
      <c r="I32" s="23"/>
      <c r="K32" s="2"/>
    </row>
    <row r="33" spans="2:20 16384:16384" x14ac:dyDescent="0.35">
      <c r="B33" s="19" t="s">
        <v>33</v>
      </c>
      <c r="C33" s="10">
        <v>-682</v>
      </c>
      <c r="D33" s="10">
        <v>-1170</v>
      </c>
      <c r="E33" s="10">
        <v>-116</v>
      </c>
      <c r="F33" s="10">
        <f t="shared" si="7"/>
        <v>1054</v>
      </c>
      <c r="K33" s="2"/>
    </row>
    <row r="34" spans="2:20 16384:16384" hidden="1" outlineLevel="1" x14ac:dyDescent="0.35">
      <c r="B34" s="19" t="s">
        <v>34</v>
      </c>
      <c r="C34" s="10" t="s">
        <v>15</v>
      </c>
      <c r="D34" s="10" t="s">
        <v>15</v>
      </c>
      <c r="E34" s="18" t="s">
        <v>15</v>
      </c>
      <c r="F34" s="18" t="s">
        <v>15</v>
      </c>
      <c r="K34" s="2"/>
      <c r="M34" s="2"/>
      <c r="N34" s="2"/>
    </row>
    <row r="35" spans="2:20 16384:16384" collapsed="1" x14ac:dyDescent="0.35">
      <c r="B35" s="19" t="s">
        <v>35</v>
      </c>
      <c r="C35" s="10">
        <v>-61</v>
      </c>
      <c r="D35" s="10">
        <v>-105</v>
      </c>
      <c r="E35" s="10">
        <v>-121</v>
      </c>
      <c r="F35" s="10">
        <f t="shared" si="7"/>
        <v>-16</v>
      </c>
      <c r="K35" s="2"/>
      <c r="M35" s="2"/>
      <c r="N35" s="2"/>
    </row>
    <row r="36" spans="2:20 16384:16384" x14ac:dyDescent="0.35">
      <c r="B36" s="19" t="s">
        <v>36</v>
      </c>
      <c r="C36" s="10">
        <v>-63</v>
      </c>
      <c r="D36" s="10">
        <v>-110</v>
      </c>
      <c r="E36" s="10">
        <v>740</v>
      </c>
      <c r="F36" s="10">
        <f t="shared" si="7"/>
        <v>850</v>
      </c>
      <c r="K36" s="1"/>
      <c r="M36" s="2"/>
      <c r="N36" s="2"/>
      <c r="O36" s="2"/>
    </row>
    <row r="37" spans="2:20 16384:16384" x14ac:dyDescent="0.35">
      <c r="B37" s="9" t="s">
        <v>37</v>
      </c>
      <c r="C37" s="10">
        <v>-351</v>
      </c>
      <c r="D37" s="10">
        <v>-601</v>
      </c>
      <c r="E37" s="10">
        <v>-2075</v>
      </c>
      <c r="F37" s="10">
        <f t="shared" si="7"/>
        <v>-1474</v>
      </c>
    </row>
    <row r="38" spans="2:20 16384:16384" x14ac:dyDescent="0.35">
      <c r="B38" s="9" t="s">
        <v>38</v>
      </c>
      <c r="C38" s="10">
        <v>-3344</v>
      </c>
      <c r="D38" s="10">
        <v>-5738</v>
      </c>
      <c r="E38" s="10">
        <v>-3420</v>
      </c>
      <c r="F38" s="10">
        <f t="shared" si="7"/>
        <v>2318</v>
      </c>
      <c r="K38" s="15"/>
      <c r="L38" s="15"/>
      <c r="M38" s="15"/>
      <c r="R38" s="2"/>
      <c r="S38" s="2"/>
      <c r="T38" s="2"/>
      <c r="XFD38" s="2"/>
    </row>
    <row r="39" spans="2:20 16384:16384" x14ac:dyDescent="0.35">
      <c r="B39" s="12" t="s">
        <v>39</v>
      </c>
      <c r="C39" s="13">
        <f>SUM(C25:C29,C37,C38)</f>
        <v>-504</v>
      </c>
      <c r="D39" s="13">
        <f>SUM(D25:D29,D37,D38)</f>
        <v>-865</v>
      </c>
      <c r="E39" s="13">
        <f>SUM(E25:E29,E37,E38)</f>
        <v>-2973</v>
      </c>
      <c r="F39" s="13">
        <f t="shared" si="7"/>
        <v>-2108</v>
      </c>
      <c r="G39" s="14"/>
      <c r="K39" s="15"/>
      <c r="L39" s="15"/>
      <c r="M39" s="15"/>
    </row>
    <row r="40" spans="2:20 16384:16384" hidden="1" outlineLevel="1" x14ac:dyDescent="0.35">
      <c r="B40" s="9" t="s">
        <v>23</v>
      </c>
      <c r="C40" s="10" t="s">
        <v>15</v>
      </c>
      <c r="D40" s="10" t="s">
        <v>15</v>
      </c>
      <c r="E40" s="10" t="s">
        <v>15</v>
      </c>
      <c r="F40" s="10" t="s">
        <v>15</v>
      </c>
    </row>
    <row r="41" spans="2:20 16384:16384" hidden="1" outlineLevel="1" x14ac:dyDescent="0.35">
      <c r="B41" s="9" t="s">
        <v>24</v>
      </c>
      <c r="C41" s="10" t="s">
        <v>15</v>
      </c>
      <c r="D41" s="10" t="s">
        <v>15</v>
      </c>
      <c r="E41" s="10" t="s">
        <v>15</v>
      </c>
      <c r="F41" s="10" t="s">
        <v>15</v>
      </c>
    </row>
    <row r="42" spans="2:20 16384:16384" hidden="1" outlineLevel="1" x14ac:dyDescent="0.35">
      <c r="B42" s="9" t="s">
        <v>40</v>
      </c>
      <c r="C42" s="10" t="s">
        <v>15</v>
      </c>
      <c r="D42" s="10" t="s">
        <v>15</v>
      </c>
      <c r="E42" s="10" t="s">
        <v>15</v>
      </c>
      <c r="F42" s="10" t="s">
        <v>15</v>
      </c>
    </row>
    <row r="43" spans="2:20 16384:16384" hidden="1" outlineLevel="1" x14ac:dyDescent="0.35">
      <c r="B43" s="9" t="s">
        <v>25</v>
      </c>
      <c r="C43" s="10" t="s">
        <v>15</v>
      </c>
      <c r="D43" s="10" t="s">
        <v>15</v>
      </c>
      <c r="E43" s="10" t="s">
        <v>15</v>
      </c>
      <c r="F43" s="10" t="s">
        <v>15</v>
      </c>
    </row>
    <row r="44" spans="2:20 16384:16384" collapsed="1" x14ac:dyDescent="0.35">
      <c r="B44" s="9" t="s">
        <v>26</v>
      </c>
      <c r="C44" s="10">
        <v>421</v>
      </c>
      <c r="D44" s="10">
        <v>723</v>
      </c>
      <c r="E44" s="10">
        <v>-22</v>
      </c>
      <c r="F44" s="10">
        <f t="shared" si="7"/>
        <v>-745</v>
      </c>
      <c r="P44" s="2"/>
      <c r="Q44" s="2"/>
      <c r="R44" s="2"/>
    </row>
    <row r="45" spans="2:20 16384:16384" hidden="1" outlineLevel="1" x14ac:dyDescent="0.35">
      <c r="B45" s="9" t="s">
        <v>41</v>
      </c>
      <c r="C45" s="10"/>
      <c r="D45" s="10"/>
      <c r="E45" s="10"/>
      <c r="F45" s="18">
        <f t="shared" si="7"/>
        <v>0</v>
      </c>
    </row>
    <row r="46" spans="2:20 16384:16384" collapsed="1" x14ac:dyDescent="0.35">
      <c r="B46" s="9" t="s">
        <v>42</v>
      </c>
      <c r="C46" s="10">
        <v>2289</v>
      </c>
      <c r="D46" s="10">
        <v>3928</v>
      </c>
      <c r="E46" s="10">
        <v>5039</v>
      </c>
      <c r="F46" s="18">
        <f t="shared" si="7"/>
        <v>1111</v>
      </c>
      <c r="M46" s="15"/>
      <c r="N46" s="15"/>
    </row>
    <row r="47" spans="2:20 16384:16384" hidden="1" outlineLevel="1" x14ac:dyDescent="0.35">
      <c r="B47" s="9" t="s">
        <v>43</v>
      </c>
      <c r="C47" s="10" t="s">
        <v>15</v>
      </c>
      <c r="D47" s="10" t="s">
        <v>15</v>
      </c>
      <c r="E47" s="10" t="s">
        <v>15</v>
      </c>
      <c r="F47" s="10" t="s">
        <v>15</v>
      </c>
    </row>
    <row r="48" spans="2:20 16384:16384" collapsed="1" x14ac:dyDescent="0.35">
      <c r="B48" s="12" t="s">
        <v>44</v>
      </c>
      <c r="C48" s="13">
        <f t="shared" ref="C48:D48" si="8">SUM(C39:C47)</f>
        <v>2206</v>
      </c>
      <c r="D48" s="13">
        <f t="shared" si="8"/>
        <v>3786</v>
      </c>
      <c r="E48" s="13">
        <f>SUM(E39:E46)</f>
        <v>2044</v>
      </c>
      <c r="F48" s="13">
        <f t="shared" si="7"/>
        <v>-1742</v>
      </c>
      <c r="G48" s="14"/>
      <c r="H48" s="16"/>
      <c r="K48" s="15"/>
      <c r="L48" s="15"/>
      <c r="M48" s="15"/>
      <c r="N48" s="15"/>
    </row>
    <row r="49" spans="2:13" x14ac:dyDescent="0.35">
      <c r="B49" s="9" t="s">
        <v>45</v>
      </c>
      <c r="C49" s="24">
        <f t="shared" ref="C49:D49" si="9">C48*1000000/118106896712*100</f>
        <v>1.8677994777724645</v>
      </c>
      <c r="D49" s="24">
        <f t="shared" si="9"/>
        <v>3.2055706359231868</v>
      </c>
      <c r="E49" s="24">
        <f>E48*1000000/118106896712*100</f>
        <v>1.7306355995316942</v>
      </c>
      <c r="F49" s="25">
        <f t="shared" si="7"/>
        <v>-1.4749350363914926</v>
      </c>
      <c r="K49" s="15"/>
      <c r="L49" s="15"/>
      <c r="M49" s="15"/>
    </row>
    <row r="50" spans="2:13" x14ac:dyDescent="0.35">
      <c r="B50" s="9" t="s">
        <v>46</v>
      </c>
      <c r="C50" s="26" t="s">
        <v>15</v>
      </c>
      <c r="D50" s="26" t="s">
        <v>15</v>
      </c>
      <c r="E50" s="26" t="s">
        <v>15</v>
      </c>
      <c r="F50" s="26" t="s">
        <v>15</v>
      </c>
    </row>
    <row r="51" spans="2:13" x14ac:dyDescent="0.35">
      <c r="B51" s="9" t="s">
        <v>47</v>
      </c>
      <c r="C51" s="26" t="s">
        <v>15</v>
      </c>
      <c r="D51" s="26" t="s">
        <v>15</v>
      </c>
      <c r="E51" s="26" t="s">
        <v>15</v>
      </c>
      <c r="F51" s="26" t="s">
        <v>15</v>
      </c>
      <c r="K51" s="27"/>
    </row>
    <row r="52" spans="2:13" x14ac:dyDescent="0.35">
      <c r="B52" s="9" t="s">
        <v>48</v>
      </c>
      <c r="C52" s="26" t="s">
        <v>15</v>
      </c>
      <c r="D52" s="26" t="s">
        <v>15</v>
      </c>
      <c r="E52" s="26" t="s">
        <v>15</v>
      </c>
      <c r="F52" s="26" t="s">
        <v>15</v>
      </c>
      <c r="K52" s="27"/>
    </row>
    <row r="53" spans="2:13" x14ac:dyDescent="0.35">
      <c r="B53" s="9"/>
      <c r="C53" s="24"/>
      <c r="D53" s="24"/>
      <c r="E53" s="24"/>
      <c r="F53" s="24"/>
      <c r="K53" s="28"/>
    </row>
    <row r="54" spans="2:13" x14ac:dyDescent="0.35">
      <c r="B54" s="12" t="s">
        <v>49</v>
      </c>
      <c r="C54" s="13">
        <v>12805</v>
      </c>
      <c r="D54" s="13">
        <v>21973</v>
      </c>
      <c r="E54" s="13">
        <v>9355</v>
      </c>
      <c r="F54" s="13">
        <f t="shared" si="7"/>
        <v>-12618</v>
      </c>
      <c r="G54" s="14"/>
      <c r="K54" s="15"/>
      <c r="L54" s="15"/>
      <c r="M54" s="15"/>
    </row>
    <row r="55" spans="2:13" x14ac:dyDescent="0.35">
      <c r="B55" s="9" t="s">
        <v>50</v>
      </c>
      <c r="C55" s="10">
        <v>-6785</v>
      </c>
      <c r="D55" s="10">
        <v>-11644</v>
      </c>
      <c r="E55" s="10">
        <v>-7705</v>
      </c>
      <c r="F55" s="29">
        <f t="shared" si="7"/>
        <v>3939</v>
      </c>
    </row>
    <row r="56" spans="2:13" x14ac:dyDescent="0.35">
      <c r="B56" s="12" t="s">
        <v>51</v>
      </c>
      <c r="C56" s="13">
        <f>SUM(C54:C55)</f>
        <v>6020</v>
      </c>
      <c r="D56" s="13">
        <f>SUM(D54:D55)</f>
        <v>10329</v>
      </c>
      <c r="E56" s="13">
        <f>SUM(E54:E55)</f>
        <v>1650</v>
      </c>
      <c r="F56" s="13">
        <f t="shared" si="7"/>
        <v>-8679</v>
      </c>
      <c r="G56" s="14"/>
    </row>
    <row r="57" spans="2:13" x14ac:dyDescent="0.35">
      <c r="B57" s="9" t="s">
        <v>52</v>
      </c>
      <c r="C57" s="10">
        <v>-1698</v>
      </c>
      <c r="D57" s="10">
        <v>-2913</v>
      </c>
      <c r="E57" s="10">
        <v>-7582</v>
      </c>
      <c r="F57" s="29">
        <f t="shared" si="7"/>
        <v>-4669</v>
      </c>
    </row>
    <row r="58" spans="2:13" x14ac:dyDescent="0.35">
      <c r="B58" s="9" t="s">
        <v>53</v>
      </c>
      <c r="C58" s="10">
        <v>-1884</v>
      </c>
      <c r="D58" s="10">
        <v>-3233</v>
      </c>
      <c r="E58" s="10">
        <v>-195</v>
      </c>
      <c r="F58" s="29">
        <f t="shared" si="7"/>
        <v>3038</v>
      </c>
    </row>
    <row r="59" spans="2:13" x14ac:dyDescent="0.35">
      <c r="B59" s="12" t="s">
        <v>54</v>
      </c>
      <c r="C59" s="13">
        <f>SUM(C56:C58)</f>
        <v>2438</v>
      </c>
      <c r="D59" s="13">
        <f>SUM(D56:D58)</f>
        <v>4183</v>
      </c>
      <c r="E59" s="13">
        <f>SUM(E56:E58)</f>
        <v>-6127</v>
      </c>
      <c r="F59" s="13">
        <f t="shared" si="7"/>
        <v>-10310</v>
      </c>
      <c r="G59" s="14"/>
      <c r="K59" s="15"/>
      <c r="L59" s="15"/>
      <c r="M59" s="15"/>
    </row>
    <row r="60" spans="2:13" x14ac:dyDescent="0.35">
      <c r="B60" s="9"/>
      <c r="C60" s="30"/>
      <c r="D60" s="30"/>
      <c r="E60" s="10"/>
      <c r="F60" s="30"/>
    </row>
    <row r="61" spans="2:13" x14ac:dyDescent="0.35">
      <c r="B61" s="9" t="s">
        <v>55</v>
      </c>
      <c r="C61" s="10">
        <v>12858</v>
      </c>
      <c r="D61" s="10">
        <v>22064</v>
      </c>
      <c r="E61" s="10">
        <v>35627</v>
      </c>
      <c r="F61" s="10">
        <f t="shared" si="7"/>
        <v>13563</v>
      </c>
    </row>
    <row r="62" spans="2:13" x14ac:dyDescent="0.35">
      <c r="B62" s="19" t="s">
        <v>54</v>
      </c>
      <c r="C62" s="10">
        <v>-2438</v>
      </c>
      <c r="D62" s="10">
        <v>-4184</v>
      </c>
      <c r="E62" s="10">
        <f>-E59</f>
        <v>6127</v>
      </c>
      <c r="F62" s="10">
        <f t="shared" si="7"/>
        <v>10311</v>
      </c>
    </row>
    <row r="63" spans="2:13" x14ac:dyDescent="0.35">
      <c r="B63" s="19" t="s">
        <v>56</v>
      </c>
      <c r="C63" s="10">
        <v>2892</v>
      </c>
      <c r="D63" s="10">
        <v>4962</v>
      </c>
      <c r="E63" s="10">
        <v>3462</v>
      </c>
      <c r="F63" s="10">
        <f t="shared" si="7"/>
        <v>-1500</v>
      </c>
      <c r="H63" s="16"/>
    </row>
    <row r="64" spans="2:13" x14ac:dyDescent="0.35">
      <c r="B64" s="19" t="s">
        <v>57</v>
      </c>
      <c r="C64" s="10">
        <v>-871</v>
      </c>
      <c r="D64" s="10">
        <v>-1495</v>
      </c>
      <c r="E64" s="10">
        <v>1306</v>
      </c>
      <c r="F64" s="10">
        <f t="shared" si="7"/>
        <v>2801</v>
      </c>
    </row>
    <row r="65" spans="1:21" x14ac:dyDescent="0.35">
      <c r="B65" s="19" t="s">
        <v>58</v>
      </c>
      <c r="C65" s="10">
        <v>-1977</v>
      </c>
      <c r="D65" s="10">
        <v>-3394</v>
      </c>
      <c r="E65" s="10">
        <v>-7579</v>
      </c>
      <c r="F65" s="10">
        <f t="shared" si="7"/>
        <v>-4185</v>
      </c>
    </row>
    <row r="66" spans="1:21" x14ac:dyDescent="0.35">
      <c r="B66" s="9" t="s">
        <v>59</v>
      </c>
      <c r="C66" s="10">
        <f>SUM(C61:C65)</f>
        <v>10464</v>
      </c>
      <c r="D66" s="10">
        <f>SUM(D61:D65)</f>
        <v>17953</v>
      </c>
      <c r="E66" s="10">
        <f>SUM(E61:E65)</f>
        <v>38943</v>
      </c>
      <c r="F66" s="10">
        <f t="shared" si="7"/>
        <v>20990</v>
      </c>
    </row>
    <row r="67" spans="1:21" s="3" customFormat="1" x14ac:dyDescent="0.35">
      <c r="A67"/>
      <c r="B67" s="12" t="s">
        <v>60</v>
      </c>
      <c r="C67" s="31" t="s">
        <v>15</v>
      </c>
      <c r="D67" s="31" t="s">
        <v>15</v>
      </c>
      <c r="E67" s="31" t="s">
        <v>15</v>
      </c>
      <c r="F67" s="31" t="s">
        <v>15</v>
      </c>
      <c r="G67" s="14"/>
      <c r="K67"/>
      <c r="L67"/>
      <c r="M67"/>
      <c r="N67"/>
      <c r="O67"/>
      <c r="P67"/>
      <c r="Q67"/>
      <c r="R67"/>
      <c r="S67"/>
      <c r="T67"/>
      <c r="U67"/>
    </row>
    <row r="68" spans="1:21" s="3" customFormat="1" x14ac:dyDescent="0.35">
      <c r="A68"/>
      <c r="B68" s="4"/>
      <c r="C68"/>
      <c r="D68"/>
      <c r="E68"/>
      <c r="F68" s="32"/>
      <c r="G68"/>
      <c r="K68"/>
      <c r="L68"/>
      <c r="M68"/>
      <c r="N68"/>
      <c r="O68"/>
      <c r="P68"/>
      <c r="Q68"/>
      <c r="R68"/>
      <c r="S68"/>
      <c r="T68"/>
      <c r="U68"/>
    </row>
    <row r="69" spans="1:21" s="3" customFormat="1" x14ac:dyDescent="0.35">
      <c r="A69"/>
      <c r="B69" s="12" t="s">
        <v>61</v>
      </c>
      <c r="C69" s="13">
        <v>16007</v>
      </c>
      <c r="D69" s="13">
        <v>27468</v>
      </c>
      <c r="E69" s="13">
        <v>48092</v>
      </c>
      <c r="F69" s="13">
        <f t="shared" si="7"/>
        <v>20624</v>
      </c>
      <c r="G69" s="14"/>
      <c r="K69"/>
      <c r="L69"/>
      <c r="M69"/>
      <c r="N69"/>
      <c r="O69"/>
      <c r="P69"/>
      <c r="Q69"/>
      <c r="R69"/>
      <c r="S69"/>
      <c r="T69"/>
      <c r="U69"/>
    </row>
    <row r="70" spans="1:21" s="3" customFormat="1" x14ac:dyDescent="0.35">
      <c r="A70"/>
      <c r="B70"/>
      <c r="C70" s="33"/>
      <c r="D70" s="33"/>
      <c r="E70" s="33"/>
      <c r="F70" s="2"/>
      <c r="G70"/>
      <c r="K70"/>
      <c r="L70"/>
      <c r="M70"/>
      <c r="N70"/>
      <c r="O70"/>
      <c r="P70"/>
      <c r="Q70"/>
      <c r="R70"/>
      <c r="S70"/>
      <c r="T70"/>
      <c r="U70"/>
    </row>
    <row r="71" spans="1:21" s="3" customFormat="1" x14ac:dyDescent="0.35">
      <c r="A71"/>
      <c r="B71"/>
      <c r="C71"/>
      <c r="D71"/>
      <c r="E71"/>
      <c r="F71" s="2"/>
      <c r="G71"/>
      <c r="K71"/>
      <c r="L71"/>
      <c r="M71"/>
      <c r="N71"/>
      <c r="O71"/>
      <c r="P71"/>
      <c r="Q71"/>
      <c r="R71"/>
      <c r="S71"/>
      <c r="T71"/>
      <c r="U71"/>
    </row>
    <row r="72" spans="1:21" s="3" customFormat="1" x14ac:dyDescent="0.35">
      <c r="A72"/>
      <c r="B72"/>
      <c r="C72" s="2"/>
      <c r="D72" s="2"/>
      <c r="E72" s="2"/>
      <c r="F72"/>
      <c r="G72"/>
      <c r="K72"/>
      <c r="L72"/>
      <c r="M72"/>
      <c r="N72"/>
      <c r="O72"/>
      <c r="P72"/>
      <c r="Q72"/>
      <c r="R72"/>
      <c r="S72"/>
      <c r="T72"/>
      <c r="U72"/>
    </row>
    <row r="74" spans="1:21" s="3" customFormat="1" x14ac:dyDescent="0.35">
      <c r="A74"/>
      <c r="B74"/>
      <c r="C74" s="2"/>
      <c r="D74" s="2"/>
      <c r="E74" s="2"/>
      <c r="F74" s="2"/>
      <c r="G74"/>
      <c r="K74"/>
      <c r="L74"/>
      <c r="M74"/>
      <c r="N74"/>
      <c r="O74"/>
      <c r="P74"/>
      <c r="Q74"/>
      <c r="R74"/>
      <c r="S74"/>
      <c r="T74"/>
      <c r="U74"/>
    </row>
    <row r="75" spans="1:21" s="3" customFormat="1" x14ac:dyDescent="0.35">
      <c r="A75"/>
      <c r="B75"/>
      <c r="C75" s="2"/>
      <c r="D75" s="2"/>
      <c r="E75" s="2"/>
      <c r="F75"/>
      <c r="G75"/>
      <c r="K75"/>
      <c r="L75"/>
      <c r="M75"/>
      <c r="N75"/>
      <c r="O75"/>
      <c r="P75"/>
      <c r="Q75"/>
      <c r="R75"/>
      <c r="S75"/>
      <c r="T75"/>
      <c r="U75"/>
    </row>
    <row r="76" spans="1:21" s="3" customFormat="1" x14ac:dyDescent="0.35">
      <c r="A76"/>
      <c r="B76"/>
      <c r="C76" s="34"/>
      <c r="D76" s="34"/>
      <c r="E76" s="34"/>
      <c r="F76"/>
      <c r="G76"/>
      <c r="K76"/>
      <c r="L76"/>
      <c r="M76"/>
      <c r="N76"/>
      <c r="O76"/>
      <c r="P76"/>
      <c r="Q76"/>
      <c r="R76"/>
      <c r="S76"/>
      <c r="T76"/>
      <c r="U76"/>
    </row>
  </sheetData>
  <pageMargins left="0.7" right="0.7" top="0.75" bottom="0.75" header="0.3" footer="0.3"/>
  <pageSetup paperSize="9" scale="73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1BD9-D4A1-401A-BF2C-8B399843B0F1}">
  <sheetPr>
    <tabColor rgb="FF00B050"/>
    <pageSetUpPr fitToPage="1"/>
  </sheetPr>
  <dimension ref="B1:N68"/>
  <sheetViews>
    <sheetView showGridLines="0" tabSelected="1" view="pageBreakPreview" zoomScale="60" zoomScaleNormal="60" workbookViewId="0">
      <pane xSplit="2" ySplit="3" topLeftCell="C4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8.90625" defaultRowHeight="14.5" outlineLevelRow="1" x14ac:dyDescent="0.35"/>
  <cols>
    <col min="1" max="1" width="12.54296875" bestFit="1" customWidth="1"/>
    <col min="2" max="2" width="54.08984375" customWidth="1"/>
    <col min="3" max="5" width="12.08984375" bestFit="1" customWidth="1"/>
    <col min="6" max="6" width="12.08984375" customWidth="1"/>
    <col min="7" max="7" width="4.90625" customWidth="1"/>
    <col min="9" max="9" width="20.36328125" bestFit="1" customWidth="1"/>
    <col min="11" max="11" width="11.90625" customWidth="1"/>
  </cols>
  <sheetData>
    <row r="1" spans="2:14" ht="18.5" x14ac:dyDescent="0.45">
      <c r="B1" s="75" t="s">
        <v>132</v>
      </c>
      <c r="C1" s="76" t="s">
        <v>0</v>
      </c>
      <c r="D1" s="76" t="s">
        <v>1</v>
      </c>
      <c r="E1" s="76" t="s">
        <v>1</v>
      </c>
      <c r="F1" s="2"/>
    </row>
    <row r="2" spans="2:14" x14ac:dyDescent="0.35">
      <c r="B2" s="35" t="s">
        <v>62</v>
      </c>
      <c r="C2" s="5" t="s">
        <v>3</v>
      </c>
      <c r="D2" s="5" t="s">
        <v>3</v>
      </c>
      <c r="E2" s="5" t="s">
        <v>3</v>
      </c>
      <c r="F2" s="5" t="s">
        <v>4</v>
      </c>
      <c r="G2" s="36"/>
    </row>
    <row r="3" spans="2:14" ht="15" thickBot="1" x14ac:dyDescent="0.4">
      <c r="B3" s="37" t="s">
        <v>5</v>
      </c>
      <c r="C3" s="7">
        <v>2023</v>
      </c>
      <c r="D3" s="7">
        <v>2023</v>
      </c>
      <c r="E3" s="7">
        <v>2024</v>
      </c>
      <c r="F3" s="8" t="s">
        <v>6</v>
      </c>
      <c r="G3" s="36"/>
    </row>
    <row r="4" spans="2:14" x14ac:dyDescent="0.35">
      <c r="B4" s="9" t="s">
        <v>63</v>
      </c>
      <c r="C4" s="38">
        <v>1981</v>
      </c>
      <c r="D4" s="38">
        <v>3399</v>
      </c>
      <c r="E4" s="38">
        <v>2001</v>
      </c>
      <c r="F4" s="38">
        <f>E4-D4</f>
        <v>-1398</v>
      </c>
      <c r="G4" s="39"/>
      <c r="H4" s="16"/>
    </row>
    <row r="5" spans="2:14" x14ac:dyDescent="0.35">
      <c r="B5" s="9" t="s">
        <v>64</v>
      </c>
      <c r="C5" s="38">
        <v>592</v>
      </c>
      <c r="D5" s="38">
        <v>1016</v>
      </c>
      <c r="E5" s="38">
        <v>592</v>
      </c>
      <c r="F5" s="38">
        <f t="shared" ref="F5:F21" si="0">E5-D5</f>
        <v>-424</v>
      </c>
      <c r="G5" s="39"/>
    </row>
    <row r="6" spans="2:14" hidden="1" outlineLevel="1" x14ac:dyDescent="0.35">
      <c r="B6" s="9" t="s">
        <v>65</v>
      </c>
      <c r="C6" s="40" t="s">
        <v>15</v>
      </c>
      <c r="D6" s="40" t="s">
        <v>15</v>
      </c>
      <c r="E6" s="40" t="s">
        <v>15</v>
      </c>
      <c r="F6" s="40" t="s">
        <v>15</v>
      </c>
      <c r="G6" s="41"/>
    </row>
    <row r="7" spans="2:14" collapsed="1" x14ac:dyDescent="0.35">
      <c r="B7" s="9" t="s">
        <v>66</v>
      </c>
      <c r="C7" s="38">
        <v>-821</v>
      </c>
      <c r="D7" s="38">
        <v>-1408</v>
      </c>
      <c r="E7" s="38">
        <v>-1475</v>
      </c>
      <c r="F7" s="38">
        <f t="shared" si="0"/>
        <v>-67</v>
      </c>
      <c r="G7" s="42"/>
    </row>
    <row r="8" spans="2:14" x14ac:dyDescent="0.35">
      <c r="B8" s="9" t="s">
        <v>67</v>
      </c>
      <c r="C8" s="38">
        <f t="shared" ref="C8:E8" si="1">SUM(C9:C11)</f>
        <v>12</v>
      </c>
      <c r="D8" s="38">
        <f t="shared" si="1"/>
        <v>21</v>
      </c>
      <c r="E8" s="38">
        <f t="shared" si="1"/>
        <v>587</v>
      </c>
      <c r="F8" s="38">
        <f t="shared" si="0"/>
        <v>566</v>
      </c>
      <c r="G8" s="39"/>
    </row>
    <row r="9" spans="2:14" x14ac:dyDescent="0.35">
      <c r="B9" s="19" t="s">
        <v>68</v>
      </c>
      <c r="C9" s="38">
        <v>-326</v>
      </c>
      <c r="D9" s="38">
        <v>-560</v>
      </c>
      <c r="E9" s="38">
        <v>-34</v>
      </c>
      <c r="F9" s="38">
        <f t="shared" si="0"/>
        <v>526</v>
      </c>
      <c r="G9" s="39"/>
    </row>
    <row r="10" spans="2:14" x14ac:dyDescent="0.35">
      <c r="B10" s="19" t="s">
        <v>69</v>
      </c>
      <c r="C10" s="38">
        <v>318</v>
      </c>
      <c r="D10" s="38">
        <v>546</v>
      </c>
      <c r="E10" s="38">
        <v>490</v>
      </c>
      <c r="F10" s="38">
        <f t="shared" si="0"/>
        <v>-56</v>
      </c>
      <c r="G10" s="39"/>
    </row>
    <row r="11" spans="2:14" x14ac:dyDescent="0.35">
      <c r="B11" s="19" t="s">
        <v>70</v>
      </c>
      <c r="C11" s="38">
        <v>20</v>
      </c>
      <c r="D11" s="38">
        <v>35</v>
      </c>
      <c r="E11" s="38">
        <v>131</v>
      </c>
      <c r="F11" s="38">
        <f t="shared" si="0"/>
        <v>96</v>
      </c>
      <c r="G11" s="39"/>
    </row>
    <row r="12" spans="2:14" x14ac:dyDescent="0.35">
      <c r="B12" s="9" t="s">
        <v>36</v>
      </c>
      <c r="C12" s="38">
        <v>188</v>
      </c>
      <c r="D12" s="38">
        <v>323</v>
      </c>
      <c r="E12" s="38">
        <v>117</v>
      </c>
      <c r="F12" s="38">
        <f t="shared" si="0"/>
        <v>-206</v>
      </c>
      <c r="G12" s="39"/>
    </row>
    <row r="13" spans="2:14" x14ac:dyDescent="0.35">
      <c r="B13" s="12" t="s">
        <v>27</v>
      </c>
      <c r="C13" s="43">
        <f t="shared" ref="C13:E13" si="2">SUM(C4:C8,C12)</f>
        <v>1952</v>
      </c>
      <c r="D13" s="43">
        <f t="shared" si="2"/>
        <v>3351</v>
      </c>
      <c r="E13" s="43">
        <f t="shared" si="2"/>
        <v>1822</v>
      </c>
      <c r="F13" s="43">
        <f t="shared" si="0"/>
        <v>-1529</v>
      </c>
      <c r="J13" s="44"/>
      <c r="K13" s="44"/>
      <c r="L13" s="44"/>
      <c r="M13" s="44"/>
      <c r="N13" s="2"/>
    </row>
    <row r="14" spans="2:14" x14ac:dyDescent="0.35">
      <c r="B14" s="9" t="s">
        <v>71</v>
      </c>
      <c r="C14" s="38">
        <v>-105</v>
      </c>
      <c r="D14" s="38">
        <v>-180</v>
      </c>
      <c r="E14" s="38">
        <v>-144</v>
      </c>
      <c r="F14" s="45">
        <f t="shared" si="0"/>
        <v>36</v>
      </c>
      <c r="J14" s="46"/>
      <c r="K14" s="46"/>
      <c r="L14" s="46"/>
      <c r="M14" s="2"/>
      <c r="N14" s="2"/>
    </row>
    <row r="15" spans="2:14" x14ac:dyDescent="0.35">
      <c r="B15" s="9" t="s">
        <v>72</v>
      </c>
      <c r="C15" s="38">
        <v>-1299</v>
      </c>
      <c r="D15" s="38">
        <v>-2229</v>
      </c>
      <c r="E15" s="38">
        <v>4396</v>
      </c>
      <c r="F15" s="45">
        <f t="shared" si="0"/>
        <v>6625</v>
      </c>
      <c r="L15" s="2"/>
      <c r="M15" s="2"/>
      <c r="N15" s="2"/>
    </row>
    <row r="16" spans="2:14" x14ac:dyDescent="0.35">
      <c r="B16" s="9" t="s">
        <v>73</v>
      </c>
      <c r="C16" s="38">
        <v>279</v>
      </c>
      <c r="D16" s="38">
        <v>478</v>
      </c>
      <c r="E16" s="38">
        <v>70</v>
      </c>
      <c r="F16" s="45">
        <f t="shared" si="0"/>
        <v>-408</v>
      </c>
      <c r="L16" s="2"/>
      <c r="M16" s="2"/>
      <c r="N16" s="2"/>
    </row>
    <row r="17" spans="2:14" x14ac:dyDescent="0.35">
      <c r="B17" s="9" t="s">
        <v>74</v>
      </c>
      <c r="C17" s="38">
        <v>3310</v>
      </c>
      <c r="D17" s="38">
        <v>5679</v>
      </c>
      <c r="E17" s="38">
        <v>-1449</v>
      </c>
      <c r="F17" s="45">
        <f t="shared" si="0"/>
        <v>-7128</v>
      </c>
      <c r="L17" s="2"/>
      <c r="M17" s="2"/>
      <c r="N17" s="2"/>
    </row>
    <row r="18" spans="2:14" x14ac:dyDescent="0.35">
      <c r="B18" s="12" t="s">
        <v>49</v>
      </c>
      <c r="C18" s="43">
        <f>SUM(C13:C17)</f>
        <v>4137</v>
      </c>
      <c r="D18" s="43">
        <f>SUM(D13:D17)</f>
        <v>7099</v>
      </c>
      <c r="E18" s="43">
        <f>SUM(E13:E17)</f>
        <v>4695</v>
      </c>
      <c r="F18" s="43">
        <f t="shared" si="0"/>
        <v>-2404</v>
      </c>
      <c r="L18" s="2"/>
      <c r="M18" s="2"/>
      <c r="N18" s="2"/>
    </row>
    <row r="19" spans="2:14" x14ac:dyDescent="0.35">
      <c r="B19" s="9" t="s">
        <v>71</v>
      </c>
      <c r="C19" s="38">
        <v>-5</v>
      </c>
      <c r="D19" s="38">
        <v>-8</v>
      </c>
      <c r="E19" s="38">
        <v>-8</v>
      </c>
      <c r="F19" s="45">
        <f t="shared" si="0"/>
        <v>0</v>
      </c>
      <c r="L19" s="2"/>
      <c r="M19" s="2"/>
      <c r="N19" s="2"/>
    </row>
    <row r="20" spans="2:14" x14ac:dyDescent="0.35">
      <c r="B20" s="9" t="s">
        <v>50</v>
      </c>
      <c r="C20" s="38">
        <v>-78</v>
      </c>
      <c r="D20" s="38">
        <v>-135</v>
      </c>
      <c r="E20" s="38">
        <v>-117</v>
      </c>
      <c r="F20" s="38">
        <f t="shared" si="0"/>
        <v>18</v>
      </c>
      <c r="G20" s="39"/>
    </row>
    <row r="21" spans="2:14" x14ac:dyDescent="0.35">
      <c r="B21" s="12" t="s">
        <v>51</v>
      </c>
      <c r="C21" s="43">
        <f>SUM(C18:C20)</f>
        <v>4054</v>
      </c>
      <c r="D21" s="43">
        <f>SUM(D18:D20)</f>
        <v>6956</v>
      </c>
      <c r="E21" s="43">
        <f>SUM(E18:E20)</f>
        <v>4570</v>
      </c>
      <c r="F21" s="43">
        <f t="shared" si="0"/>
        <v>-2386</v>
      </c>
      <c r="I21" s="2"/>
      <c r="J21" s="2"/>
      <c r="K21" s="2"/>
    </row>
    <row r="23" spans="2:14" x14ac:dyDescent="0.35">
      <c r="B23" s="9"/>
      <c r="C23" s="1" t="s">
        <v>0</v>
      </c>
      <c r="D23" s="1" t="s">
        <v>1</v>
      </c>
      <c r="E23" s="1" t="s">
        <v>1</v>
      </c>
      <c r="F23" s="2"/>
    </row>
    <row r="24" spans="2:14" x14ac:dyDescent="0.35">
      <c r="B24" s="35" t="s">
        <v>75</v>
      </c>
      <c r="C24" s="5" t="s">
        <v>3</v>
      </c>
      <c r="D24" s="5" t="s">
        <v>3</v>
      </c>
      <c r="E24" s="5" t="s">
        <v>3</v>
      </c>
      <c r="F24" s="5" t="s">
        <v>4</v>
      </c>
      <c r="G24" s="36"/>
    </row>
    <row r="25" spans="2:14" ht="15" thickBot="1" x14ac:dyDescent="0.4">
      <c r="B25" s="37" t="s">
        <v>5</v>
      </c>
      <c r="C25" s="7">
        <v>2023</v>
      </c>
      <c r="D25" s="7">
        <v>2023</v>
      </c>
      <c r="E25" s="7">
        <v>2024</v>
      </c>
      <c r="F25" s="8" t="s">
        <v>6</v>
      </c>
      <c r="G25" s="36"/>
    </row>
    <row r="26" spans="2:14" x14ac:dyDescent="0.35">
      <c r="B26" s="9" t="s">
        <v>7</v>
      </c>
      <c r="C26" s="38">
        <v>324</v>
      </c>
      <c r="D26" s="38">
        <v>556</v>
      </c>
      <c r="E26" s="38">
        <v>3647</v>
      </c>
      <c r="F26" s="45">
        <f t="shared" ref="F26:F38" si="3">E26-D26</f>
        <v>3091</v>
      </c>
    </row>
    <row r="27" spans="2:14" x14ac:dyDescent="0.35">
      <c r="B27" s="9" t="s">
        <v>8</v>
      </c>
      <c r="C27" s="38">
        <v>-140</v>
      </c>
      <c r="D27" s="38">
        <v>-240</v>
      </c>
      <c r="E27" s="38">
        <v>-1307</v>
      </c>
      <c r="F27" s="45">
        <f t="shared" si="3"/>
        <v>-1067</v>
      </c>
    </row>
    <row r="28" spans="2:14" x14ac:dyDescent="0.35">
      <c r="B28" s="12" t="s">
        <v>76</v>
      </c>
      <c r="C28" s="43">
        <f t="shared" ref="C28" si="4">SUM(C26:C27)</f>
        <v>184</v>
      </c>
      <c r="D28" s="43">
        <f t="shared" ref="D28:E28" si="5">SUM(D26:D27)</f>
        <v>316</v>
      </c>
      <c r="E28" s="43">
        <f t="shared" si="5"/>
        <v>2340</v>
      </c>
      <c r="F28" s="43">
        <f t="shared" si="3"/>
        <v>2024</v>
      </c>
      <c r="H28" s="16"/>
    </row>
    <row r="29" spans="2:14" x14ac:dyDescent="0.35">
      <c r="B29" t="s">
        <v>77</v>
      </c>
      <c r="C29" s="38">
        <v>-165</v>
      </c>
      <c r="D29" s="38">
        <v>-283</v>
      </c>
      <c r="E29" s="38">
        <v>-241</v>
      </c>
      <c r="F29" s="45">
        <f t="shared" si="3"/>
        <v>42</v>
      </c>
      <c r="H29" s="16"/>
    </row>
    <row r="30" spans="2:14" hidden="1" outlineLevel="1" x14ac:dyDescent="0.35">
      <c r="B30" t="s">
        <v>68</v>
      </c>
      <c r="C30" s="38">
        <v>0</v>
      </c>
      <c r="D30" s="38">
        <v>0</v>
      </c>
      <c r="E30" s="38">
        <v>0</v>
      </c>
      <c r="F30" s="45">
        <f t="shared" si="3"/>
        <v>0</v>
      </c>
      <c r="H30" s="16"/>
    </row>
    <row r="31" spans="2:14" collapsed="1" x14ac:dyDescent="0.35">
      <c r="B31" t="s">
        <v>36</v>
      </c>
      <c r="C31" s="38">
        <v>533</v>
      </c>
      <c r="D31" s="38">
        <v>915</v>
      </c>
      <c r="E31" s="38">
        <v>-1364</v>
      </c>
      <c r="F31" s="45">
        <f t="shared" si="3"/>
        <v>-2279</v>
      </c>
      <c r="H31" s="16"/>
      <c r="J31" s="2"/>
    </row>
    <row r="32" spans="2:14" x14ac:dyDescent="0.35">
      <c r="B32" s="12" t="s">
        <v>27</v>
      </c>
      <c r="C32" s="43">
        <f t="shared" ref="C32" si="6">SUM(C28:C31)</f>
        <v>552</v>
      </c>
      <c r="D32" s="43">
        <f t="shared" ref="D32" si="7">SUM(D28:D31)</f>
        <v>948</v>
      </c>
      <c r="E32" s="43">
        <f>SUM(E28:E31)</f>
        <v>735</v>
      </c>
      <c r="F32" s="43">
        <f t="shared" si="3"/>
        <v>-213</v>
      </c>
      <c r="H32" s="44"/>
      <c r="I32" s="2"/>
      <c r="J32" s="44"/>
      <c r="K32" s="44"/>
      <c r="L32" s="44"/>
    </row>
    <row r="33" spans="2:12" x14ac:dyDescent="0.35">
      <c r="B33" s="9" t="s">
        <v>71</v>
      </c>
      <c r="C33" s="38">
        <v>-10</v>
      </c>
      <c r="D33" s="38">
        <v>-18</v>
      </c>
      <c r="E33" s="38">
        <v>-48</v>
      </c>
      <c r="F33" s="45">
        <f t="shared" si="3"/>
        <v>-30</v>
      </c>
      <c r="I33" s="2"/>
    </row>
    <row r="34" spans="2:12" x14ac:dyDescent="0.35">
      <c r="B34" s="9" t="s">
        <v>74</v>
      </c>
      <c r="C34" s="38">
        <v>-1480</v>
      </c>
      <c r="D34" s="38">
        <v>-2540</v>
      </c>
      <c r="E34" s="38">
        <v>-1431</v>
      </c>
      <c r="F34" s="45">
        <f t="shared" si="3"/>
        <v>1109</v>
      </c>
    </row>
    <row r="35" spans="2:12" x14ac:dyDescent="0.35">
      <c r="B35" s="12" t="s">
        <v>49</v>
      </c>
      <c r="C35" s="43">
        <f>SUM(C32:C34)</f>
        <v>-938</v>
      </c>
      <c r="D35" s="43">
        <f>SUM(D32:D34)</f>
        <v>-1610</v>
      </c>
      <c r="E35" s="43">
        <f>SUM(E32:E34)</f>
        <v>-744</v>
      </c>
      <c r="F35" s="43">
        <f t="shared" si="3"/>
        <v>866</v>
      </c>
      <c r="J35" s="46"/>
      <c r="K35" s="46"/>
      <c r="L35" s="46"/>
    </row>
    <row r="36" spans="2:12" x14ac:dyDescent="0.35">
      <c r="B36" s="9" t="s">
        <v>71</v>
      </c>
      <c r="C36" s="38">
        <v>-24</v>
      </c>
      <c r="D36" s="38">
        <v>-40</v>
      </c>
      <c r="E36" s="38">
        <v>-126</v>
      </c>
      <c r="F36" s="45">
        <f t="shared" si="3"/>
        <v>-86</v>
      </c>
    </row>
    <row r="37" spans="2:12" x14ac:dyDescent="0.35">
      <c r="B37" s="9" t="s">
        <v>78</v>
      </c>
      <c r="C37" s="38">
        <v>-153</v>
      </c>
      <c r="D37" s="38">
        <v>-263</v>
      </c>
      <c r="E37" s="38">
        <v>-67</v>
      </c>
      <c r="F37" s="45">
        <f t="shared" si="3"/>
        <v>196</v>
      </c>
      <c r="J37" s="46"/>
      <c r="K37" s="46"/>
      <c r="L37" s="46"/>
    </row>
    <row r="38" spans="2:12" x14ac:dyDescent="0.35">
      <c r="B38" s="12" t="s">
        <v>51</v>
      </c>
      <c r="C38" s="43">
        <f>SUM(C35:C37)</f>
        <v>-1115</v>
      </c>
      <c r="D38" s="43">
        <f>SUM(D35:D37)</f>
        <v>-1913</v>
      </c>
      <c r="E38" s="43">
        <f>SUM(E35:E37)</f>
        <v>-937</v>
      </c>
      <c r="F38" s="43">
        <f t="shared" si="3"/>
        <v>976</v>
      </c>
      <c r="I38" s="10"/>
      <c r="J38" s="10"/>
      <c r="K38" s="10"/>
      <c r="L38" s="44"/>
    </row>
    <row r="39" spans="2:12" x14ac:dyDescent="0.35">
      <c r="B39" s="9"/>
      <c r="F39" s="47"/>
    </row>
    <row r="40" spans="2:12" x14ac:dyDescent="0.35">
      <c r="B40" s="9"/>
      <c r="C40" s="47"/>
      <c r="D40" s="47"/>
      <c r="E40" s="47"/>
      <c r="F40" s="47"/>
    </row>
    <row r="41" spans="2:12" x14ac:dyDescent="0.35">
      <c r="B41" s="35" t="s">
        <v>79</v>
      </c>
      <c r="C41" s="47"/>
      <c r="D41" s="5" t="s">
        <v>3</v>
      </c>
      <c r="E41" s="5" t="s">
        <v>3</v>
      </c>
      <c r="F41" s="5" t="str">
        <f>F2</f>
        <v>Delta</v>
      </c>
      <c r="G41" s="36"/>
    </row>
    <row r="42" spans="2:12" ht="15" thickBot="1" x14ac:dyDescent="0.4">
      <c r="B42" s="37" t="s">
        <v>80</v>
      </c>
      <c r="C42" s="47"/>
      <c r="D42" s="7">
        <v>2023</v>
      </c>
      <c r="E42" s="7">
        <v>2024</v>
      </c>
      <c r="F42" s="8" t="str">
        <f>F3</f>
        <v>24-23</v>
      </c>
      <c r="G42" s="36"/>
    </row>
    <row r="43" spans="2:12" x14ac:dyDescent="0.35">
      <c r="B43" s="12" t="s">
        <v>81</v>
      </c>
      <c r="C43" s="47"/>
      <c r="D43" s="48">
        <v>20.223216241092828</v>
      </c>
      <c r="E43" s="48">
        <v>23.25326044209686</v>
      </c>
      <c r="F43" s="48">
        <f>E43-D43</f>
        <v>3.0300442010040314</v>
      </c>
      <c r="G43" s="49"/>
      <c r="H43" s="16"/>
    </row>
    <row r="44" spans="2:12" x14ac:dyDescent="0.35">
      <c r="B44" s="19" t="s">
        <v>82</v>
      </c>
      <c r="C44" s="47"/>
      <c r="D44" s="50">
        <v>14.527315548457269</v>
      </c>
      <c r="E44" s="50">
        <v>15.52988690516672</v>
      </c>
      <c r="F44" s="50">
        <f t="shared" ref="F44:F61" si="8">E44-D44</f>
        <v>1.002571356709451</v>
      </c>
      <c r="G44" s="49"/>
      <c r="H44" s="16"/>
    </row>
    <row r="45" spans="2:12" x14ac:dyDescent="0.35">
      <c r="B45" s="19" t="s">
        <v>83</v>
      </c>
      <c r="C45" s="47"/>
      <c r="D45" s="50">
        <v>5.6959006926355604</v>
      </c>
      <c r="E45" s="50">
        <v>7.7233735369301408</v>
      </c>
      <c r="F45" s="50">
        <f t="shared" si="8"/>
        <v>2.0274728442945804</v>
      </c>
      <c r="G45" s="49"/>
    </row>
    <row r="46" spans="2:12" x14ac:dyDescent="0.35">
      <c r="B46" s="51" t="s">
        <v>84</v>
      </c>
      <c r="C46" s="47"/>
      <c r="D46" s="50">
        <v>5.6669534318869568</v>
      </c>
      <c r="E46" s="50">
        <v>7.6153838575436632</v>
      </c>
      <c r="F46" s="50">
        <f t="shared" si="8"/>
        <v>1.9484304256567064</v>
      </c>
      <c r="G46" s="49"/>
    </row>
    <row r="47" spans="2:12" x14ac:dyDescent="0.35">
      <c r="B47" s="51" t="s">
        <v>85</v>
      </c>
      <c r="C47" s="47"/>
      <c r="D47" s="50">
        <v>2.8947260748603768E-2</v>
      </c>
      <c r="E47" s="50">
        <v>0.10798967938647752</v>
      </c>
      <c r="F47" s="50">
        <f t="shared" si="8"/>
        <v>7.9042418637873757E-2</v>
      </c>
      <c r="G47" s="49"/>
    </row>
    <row r="48" spans="2:12" x14ac:dyDescent="0.35">
      <c r="B48" s="12" t="s">
        <v>86</v>
      </c>
      <c r="C48" s="47"/>
      <c r="D48" s="52">
        <v>6.1066027625907272E-2</v>
      </c>
      <c r="E48" s="52">
        <v>6.6027516004449588E-2</v>
      </c>
      <c r="F48" s="52">
        <f t="shared" si="8"/>
        <v>4.9614883785423156E-3</v>
      </c>
      <c r="G48" s="49"/>
    </row>
    <row r="49" spans="2:8" x14ac:dyDescent="0.35">
      <c r="B49" s="19" t="s">
        <v>87</v>
      </c>
      <c r="C49" s="47"/>
      <c r="D49" s="53">
        <v>7.8440779471910457E-2</v>
      </c>
      <c r="E49" s="53">
        <v>0.1128431711767653</v>
      </c>
      <c r="F49" s="53">
        <f t="shared" si="8"/>
        <v>3.4402391704854846E-2</v>
      </c>
      <c r="G49" s="49"/>
    </row>
    <row r="50" spans="2:8" x14ac:dyDescent="0.35">
      <c r="B50" s="19" t="s">
        <v>88</v>
      </c>
      <c r="C50" s="47"/>
      <c r="D50" s="53">
        <v>3.8644377188357511E-2</v>
      </c>
      <c r="E50" s="53">
        <v>2.6609293942004519E-2</v>
      </c>
      <c r="F50" s="53">
        <f t="shared" si="8"/>
        <v>-1.2035083246352992E-2</v>
      </c>
      <c r="G50" s="49"/>
    </row>
    <row r="51" spans="2:8" x14ac:dyDescent="0.35">
      <c r="B51" s="51" t="s">
        <v>84</v>
      </c>
      <c r="C51" s="47"/>
      <c r="D51" s="53" t="s">
        <v>89</v>
      </c>
      <c r="E51" s="53">
        <v>2.5309125358373791E-2</v>
      </c>
      <c r="F51" s="53" t="s">
        <v>89</v>
      </c>
      <c r="G51" s="49"/>
    </row>
    <row r="52" spans="2:8" x14ac:dyDescent="0.35">
      <c r="B52" s="51" t="s">
        <v>85</v>
      </c>
      <c r="C52" s="47"/>
      <c r="D52" s="53" t="s">
        <v>15</v>
      </c>
      <c r="E52" s="53" t="s">
        <v>89</v>
      </c>
      <c r="F52" s="53" t="s">
        <v>15</v>
      </c>
      <c r="G52" s="49"/>
    </row>
    <row r="53" spans="2:8" x14ac:dyDescent="0.35">
      <c r="B53" s="54" t="s">
        <v>36</v>
      </c>
      <c r="C53" s="47"/>
      <c r="D53" s="55"/>
      <c r="E53" s="55"/>
      <c r="F53" s="55"/>
      <c r="G53" s="49"/>
    </row>
    <row r="54" spans="2:8" x14ac:dyDescent="0.35">
      <c r="B54" s="56" t="s">
        <v>90</v>
      </c>
      <c r="C54" s="47"/>
      <c r="D54" s="50">
        <v>10.432076</v>
      </c>
      <c r="E54" s="50">
        <v>10.693481</v>
      </c>
      <c r="F54" s="50">
        <f t="shared" si="8"/>
        <v>0.26140499999999989</v>
      </c>
      <c r="G54" s="49"/>
    </row>
    <row r="55" spans="2:8" x14ac:dyDescent="0.35">
      <c r="B55" s="9" t="s">
        <v>91</v>
      </c>
      <c r="C55" s="47"/>
      <c r="D55" s="53">
        <v>7.3698232850504149E-5</v>
      </c>
      <c r="E55" s="53">
        <v>1.3511288941495561E-3</v>
      </c>
      <c r="F55" s="53">
        <f t="shared" si="8"/>
        <v>1.2774306612990519E-3</v>
      </c>
      <c r="G55" s="49"/>
    </row>
    <row r="56" spans="2:8" x14ac:dyDescent="0.35">
      <c r="B56" s="54" t="s">
        <v>92</v>
      </c>
      <c r="C56" s="47"/>
      <c r="D56" s="55"/>
      <c r="E56" s="55"/>
      <c r="F56" s="55"/>
      <c r="G56" s="49"/>
    </row>
    <row r="57" spans="2:8" x14ac:dyDescent="0.35">
      <c r="B57" t="s">
        <v>93</v>
      </c>
      <c r="C57" s="47"/>
      <c r="D57" s="57">
        <v>27.934329999999999</v>
      </c>
      <c r="E57" s="57">
        <v>54.761560000000003</v>
      </c>
      <c r="F57" s="50">
        <f t="shared" si="8"/>
        <v>26.827230000000004</v>
      </c>
      <c r="G57" s="22"/>
      <c r="H57" s="58"/>
    </row>
    <row r="58" spans="2:8" x14ac:dyDescent="0.35">
      <c r="B58" t="s">
        <v>94</v>
      </c>
      <c r="C58" s="47"/>
      <c r="D58">
        <v>3.8</v>
      </c>
      <c r="E58">
        <v>3.8</v>
      </c>
      <c r="F58" s="50">
        <f t="shared" si="8"/>
        <v>0</v>
      </c>
      <c r="G58" s="22"/>
    </row>
    <row r="59" spans="2:8" x14ac:dyDescent="0.35">
      <c r="B59" s="54" t="s">
        <v>95</v>
      </c>
      <c r="C59" s="47"/>
      <c r="D59" s="55"/>
      <c r="E59" s="55"/>
      <c r="F59" s="55"/>
      <c r="G59" s="49"/>
    </row>
    <row r="60" spans="2:8" x14ac:dyDescent="0.35">
      <c r="B60" t="s">
        <v>96</v>
      </c>
      <c r="C60" s="47"/>
      <c r="D60" s="2">
        <v>1164</v>
      </c>
      <c r="E60" s="2">
        <v>2163</v>
      </c>
      <c r="F60" s="38">
        <f t="shared" si="8"/>
        <v>999</v>
      </c>
      <c r="H60" s="2"/>
    </row>
    <row r="61" spans="2:8" x14ac:dyDescent="0.35">
      <c r="B61" s="59" t="s">
        <v>97</v>
      </c>
      <c r="C61" s="47"/>
      <c r="D61" s="2">
        <v>614</v>
      </c>
      <c r="E61" s="2">
        <v>1265</v>
      </c>
      <c r="F61" s="38">
        <f t="shared" si="8"/>
        <v>651</v>
      </c>
    </row>
    <row r="62" spans="2:8" x14ac:dyDescent="0.35">
      <c r="C62" s="47"/>
      <c r="D62" s="40"/>
      <c r="E62" s="40"/>
      <c r="F62" s="40"/>
      <c r="G62" s="40"/>
    </row>
    <row r="63" spans="2:8" x14ac:dyDescent="0.35">
      <c r="C63" s="47"/>
    </row>
    <row r="64" spans="2:8" x14ac:dyDescent="0.35">
      <c r="C64" s="47"/>
    </row>
    <row r="65" spans="3:3" x14ac:dyDescent="0.35">
      <c r="C65" s="47"/>
    </row>
    <row r="66" spans="3:3" x14ac:dyDescent="0.35">
      <c r="C66" s="47"/>
    </row>
    <row r="67" spans="3:3" x14ac:dyDescent="0.35">
      <c r="C67" s="47"/>
    </row>
    <row r="68" spans="3:3" x14ac:dyDescent="0.35">
      <c r="C68" s="47"/>
    </row>
  </sheetData>
  <pageMargins left="0.7" right="0.7" top="0.75" bottom="0.75" header="0.3" footer="0.3"/>
  <pageSetup paperSize="9" scale="76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0EB-4CCF-46C2-8500-5FB390B8C46A}">
  <sheetPr>
    <tabColor rgb="FF00B050"/>
    <pageSetUpPr fitToPage="1"/>
  </sheetPr>
  <dimension ref="B1:M68"/>
  <sheetViews>
    <sheetView showGridLines="0" tabSelected="1" view="pageBreakPreview" zoomScale="60" zoomScaleNormal="70" workbookViewId="0">
      <pane xSplit="2" ySplit="3" topLeftCell="C4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8.90625" defaultRowHeight="14.5" x14ac:dyDescent="0.35"/>
  <cols>
    <col min="1" max="1" width="12.54296875" bestFit="1" customWidth="1"/>
    <col min="2" max="2" width="54.08984375" customWidth="1"/>
    <col min="3" max="5" width="12.08984375" bestFit="1" customWidth="1"/>
    <col min="6" max="6" width="12.08984375" customWidth="1"/>
    <col min="7" max="7" width="2.90625" customWidth="1"/>
    <col min="9" max="9" width="9.54296875" bestFit="1" customWidth="1"/>
    <col min="12" max="13" width="9.90625" bestFit="1" customWidth="1"/>
  </cols>
  <sheetData>
    <row r="1" spans="2:13" ht="18.5" x14ac:dyDescent="0.45">
      <c r="B1" s="75" t="s">
        <v>132</v>
      </c>
      <c r="C1" s="76" t="s">
        <v>0</v>
      </c>
      <c r="D1" s="76" t="s">
        <v>1</v>
      </c>
      <c r="E1" s="76" t="s">
        <v>1</v>
      </c>
      <c r="F1" s="2"/>
    </row>
    <row r="2" spans="2:13" x14ac:dyDescent="0.35">
      <c r="B2" s="35" t="s">
        <v>98</v>
      </c>
      <c r="C2" s="5" t="s">
        <v>3</v>
      </c>
      <c r="D2" s="5" t="s">
        <v>3</v>
      </c>
      <c r="E2" s="5" t="s">
        <v>3</v>
      </c>
      <c r="F2" s="5" t="s">
        <v>4</v>
      </c>
      <c r="G2" s="36"/>
    </row>
    <row r="3" spans="2:13" ht="15" thickBot="1" x14ac:dyDescent="0.4">
      <c r="B3" s="37" t="s">
        <v>5</v>
      </c>
      <c r="C3" s="7">
        <v>2023</v>
      </c>
      <c r="D3" s="7">
        <v>2023</v>
      </c>
      <c r="E3" s="7">
        <v>2024</v>
      </c>
      <c r="F3" s="8" t="s">
        <v>6</v>
      </c>
      <c r="G3" s="36"/>
    </row>
    <row r="4" spans="2:13" x14ac:dyDescent="0.35">
      <c r="B4" s="9" t="s">
        <v>99</v>
      </c>
      <c r="C4" s="45">
        <v>4821</v>
      </c>
      <c r="D4" s="45">
        <v>8273</v>
      </c>
      <c r="E4" s="45">
        <v>8953</v>
      </c>
      <c r="F4" s="45">
        <f>E4-D4</f>
        <v>680</v>
      </c>
      <c r="G4" s="2"/>
      <c r="H4" s="16"/>
    </row>
    <row r="5" spans="2:13" x14ac:dyDescent="0.35">
      <c r="B5" s="9" t="s">
        <v>21</v>
      </c>
      <c r="C5" s="45">
        <v>3271</v>
      </c>
      <c r="D5" s="45">
        <v>5613</v>
      </c>
      <c r="E5" s="45">
        <v>6075</v>
      </c>
      <c r="F5" s="45">
        <f t="shared" ref="F5:F26" si="0">E5-D5</f>
        <v>462</v>
      </c>
      <c r="H5" s="16"/>
    </row>
    <row r="6" spans="2:13" x14ac:dyDescent="0.35">
      <c r="B6" s="9" t="s">
        <v>100</v>
      </c>
      <c r="C6" s="45">
        <f t="shared" ref="C6:E6" si="1">SUM(C7:C11)</f>
        <v>-496</v>
      </c>
      <c r="D6" s="45">
        <f t="shared" si="1"/>
        <v>-852</v>
      </c>
      <c r="E6" s="45">
        <f t="shared" si="1"/>
        <v>895</v>
      </c>
      <c r="F6" s="45">
        <f t="shared" si="0"/>
        <v>1747</v>
      </c>
    </row>
    <row r="7" spans="2:13" x14ac:dyDescent="0.35">
      <c r="B7" s="19" t="s">
        <v>101</v>
      </c>
      <c r="C7" s="45">
        <v>48</v>
      </c>
      <c r="D7" s="45">
        <v>83</v>
      </c>
      <c r="E7" s="45">
        <v>0</v>
      </c>
      <c r="F7" s="45">
        <f t="shared" si="0"/>
        <v>-83</v>
      </c>
      <c r="G7" s="60"/>
    </row>
    <row r="8" spans="2:13" x14ac:dyDescent="0.35">
      <c r="B8" s="19" t="s">
        <v>102</v>
      </c>
      <c r="C8" s="45">
        <v>-1148</v>
      </c>
      <c r="D8" s="45">
        <v>-1971</v>
      </c>
      <c r="E8" s="45">
        <v>-680</v>
      </c>
      <c r="F8" s="45">
        <f t="shared" si="0"/>
        <v>1291</v>
      </c>
    </row>
    <row r="9" spans="2:13" x14ac:dyDescent="0.35">
      <c r="B9" s="19" t="s">
        <v>103</v>
      </c>
      <c r="C9" s="45">
        <v>43</v>
      </c>
      <c r="D9" s="45">
        <v>74</v>
      </c>
      <c r="E9" s="45">
        <v>233</v>
      </c>
      <c r="F9" s="45">
        <f t="shared" si="0"/>
        <v>159</v>
      </c>
    </row>
    <row r="10" spans="2:13" x14ac:dyDescent="0.35">
      <c r="B10" s="19" t="s">
        <v>104</v>
      </c>
      <c r="C10" s="45">
        <v>507</v>
      </c>
      <c r="D10" s="45">
        <v>869</v>
      </c>
      <c r="E10" s="45">
        <v>1182</v>
      </c>
      <c r="F10" s="45">
        <f t="shared" si="0"/>
        <v>313</v>
      </c>
    </row>
    <row r="11" spans="2:13" x14ac:dyDescent="0.35">
      <c r="B11" s="19" t="s">
        <v>105</v>
      </c>
      <c r="C11" s="45">
        <v>54</v>
      </c>
      <c r="D11" s="45">
        <v>93</v>
      </c>
      <c r="E11" s="45">
        <v>160</v>
      </c>
      <c r="F11" s="61">
        <f t="shared" si="0"/>
        <v>67</v>
      </c>
    </row>
    <row r="12" spans="2:13" x14ac:dyDescent="0.35">
      <c r="B12" s="56" t="s">
        <v>106</v>
      </c>
      <c r="C12" s="45">
        <v>3</v>
      </c>
      <c r="D12" s="45">
        <v>5</v>
      </c>
      <c r="E12" s="45">
        <v>0</v>
      </c>
      <c r="F12" s="45">
        <f t="shared" si="0"/>
        <v>-5</v>
      </c>
    </row>
    <row r="13" spans="2:13" x14ac:dyDescent="0.35">
      <c r="B13" s="9" t="s">
        <v>36</v>
      </c>
      <c r="C13" s="45">
        <v>311</v>
      </c>
      <c r="D13" s="45">
        <v>534</v>
      </c>
      <c r="E13" s="45">
        <v>-110</v>
      </c>
      <c r="F13" s="45">
        <f t="shared" si="0"/>
        <v>-644</v>
      </c>
    </row>
    <row r="14" spans="2:13" x14ac:dyDescent="0.35">
      <c r="B14" s="12" t="s">
        <v>27</v>
      </c>
      <c r="C14" s="43">
        <f>SUM(C4:C6,C12:C13)</f>
        <v>7910</v>
      </c>
      <c r="D14" s="43">
        <f>SUM(D4:D6,D12:D13)</f>
        <v>13573</v>
      </c>
      <c r="E14" s="43">
        <f>SUM(E4:E6,E12:E13)</f>
        <v>15813</v>
      </c>
      <c r="F14" s="43">
        <f t="shared" si="0"/>
        <v>2240</v>
      </c>
      <c r="G14" s="62"/>
      <c r="I14" s="44"/>
      <c r="J14" s="44"/>
      <c r="K14" s="44"/>
    </row>
    <row r="15" spans="2:13" x14ac:dyDescent="0.35">
      <c r="B15" s="9" t="s">
        <v>71</v>
      </c>
      <c r="C15" s="45">
        <v>-341</v>
      </c>
      <c r="D15" s="45">
        <v>-585</v>
      </c>
      <c r="E15" s="45">
        <v>-1064</v>
      </c>
      <c r="F15" s="45">
        <f t="shared" si="0"/>
        <v>-479</v>
      </c>
      <c r="L15" s="63"/>
      <c r="M15" s="63"/>
    </row>
    <row r="16" spans="2:13" x14ac:dyDescent="0.35">
      <c r="B16" s="9" t="s">
        <v>107</v>
      </c>
      <c r="C16" s="45">
        <v>-2940</v>
      </c>
      <c r="D16" s="45">
        <v>-5045</v>
      </c>
      <c r="E16" s="45">
        <v>-5217</v>
      </c>
      <c r="F16" s="45">
        <f t="shared" si="0"/>
        <v>-172</v>
      </c>
      <c r="I16" s="2"/>
      <c r="J16" s="2"/>
      <c r="L16" s="2"/>
      <c r="M16" s="2"/>
    </row>
    <row r="17" spans="2:13" x14ac:dyDescent="0.35">
      <c r="B17" s="9" t="s">
        <v>101</v>
      </c>
      <c r="C17" s="45">
        <v>-48</v>
      </c>
      <c r="D17" s="45">
        <v>-83</v>
      </c>
      <c r="E17" s="45">
        <v>0</v>
      </c>
      <c r="F17" s="45">
        <f t="shared" si="0"/>
        <v>83</v>
      </c>
      <c r="L17" s="2"/>
      <c r="M17" s="2"/>
    </row>
    <row r="18" spans="2:13" x14ac:dyDescent="0.35">
      <c r="B18" s="9" t="s">
        <v>108</v>
      </c>
      <c r="C18" s="45">
        <v>5181</v>
      </c>
      <c r="D18" s="45">
        <v>8892</v>
      </c>
      <c r="E18" s="45">
        <v>-4253</v>
      </c>
      <c r="F18" s="45">
        <f t="shared" si="0"/>
        <v>-13145</v>
      </c>
      <c r="L18" s="1"/>
      <c r="M18" s="1"/>
    </row>
    <row r="19" spans="2:13" x14ac:dyDescent="0.35">
      <c r="B19" s="12" t="s">
        <v>49</v>
      </c>
      <c r="C19" s="43">
        <f>SUM(C14:C18)</f>
        <v>9762</v>
      </c>
      <c r="D19" s="43">
        <f>SUM(D14:D18)</f>
        <v>16752</v>
      </c>
      <c r="E19" s="43">
        <f>SUM(E14:E18)</f>
        <v>5279</v>
      </c>
      <c r="F19" s="43">
        <f t="shared" si="0"/>
        <v>-11473</v>
      </c>
      <c r="G19" s="14"/>
    </row>
    <row r="20" spans="2:13" x14ac:dyDescent="0.35">
      <c r="B20" s="9" t="s">
        <v>71</v>
      </c>
      <c r="C20" s="45">
        <v>-284</v>
      </c>
      <c r="D20" s="45">
        <v>-488</v>
      </c>
      <c r="E20" s="45">
        <v>-482</v>
      </c>
      <c r="F20" s="45">
        <f t="shared" si="0"/>
        <v>6</v>
      </c>
    </row>
    <row r="21" spans="2:13" x14ac:dyDescent="0.35">
      <c r="B21" s="9" t="s">
        <v>109</v>
      </c>
      <c r="C21" s="45">
        <v>-3651</v>
      </c>
      <c r="D21" s="45">
        <v>-6266</v>
      </c>
      <c r="E21" s="45">
        <v>-2987</v>
      </c>
      <c r="F21" s="45">
        <f t="shared" si="0"/>
        <v>3279</v>
      </c>
      <c r="G21" s="64"/>
    </row>
    <row r="22" spans="2:13" x14ac:dyDescent="0.35">
      <c r="B22" s="9" t="s">
        <v>101</v>
      </c>
      <c r="C22" s="45">
        <v>47</v>
      </c>
      <c r="D22" s="45">
        <v>80</v>
      </c>
      <c r="E22" s="45">
        <v>0</v>
      </c>
      <c r="F22" s="45">
        <f t="shared" si="0"/>
        <v>-80</v>
      </c>
    </row>
    <row r="23" spans="2:13" x14ac:dyDescent="0.35">
      <c r="B23" s="9" t="s">
        <v>110</v>
      </c>
      <c r="C23" s="45">
        <v>-649</v>
      </c>
      <c r="D23" s="45">
        <v>-1113</v>
      </c>
      <c r="E23" s="45">
        <v>-597</v>
      </c>
      <c r="F23" s="45">
        <f t="shared" si="0"/>
        <v>516</v>
      </c>
    </row>
    <row r="24" spans="2:13" x14ac:dyDescent="0.35">
      <c r="B24" s="9" t="s">
        <v>111</v>
      </c>
      <c r="C24" s="45">
        <v>-1986</v>
      </c>
      <c r="D24" s="45">
        <v>-3406</v>
      </c>
      <c r="E24" s="45">
        <v>-3303</v>
      </c>
      <c r="F24" s="45">
        <f t="shared" si="0"/>
        <v>103</v>
      </c>
    </row>
    <row r="25" spans="2:13" x14ac:dyDescent="0.35">
      <c r="B25" s="12" t="s">
        <v>112</v>
      </c>
      <c r="C25" s="43">
        <f>SUM(C20:C24)</f>
        <v>-6523</v>
      </c>
      <c r="D25" s="43">
        <f>SUM(D20:D24)</f>
        <v>-11193</v>
      </c>
      <c r="E25" s="43">
        <f>SUM(E20:E24)</f>
        <v>-7369</v>
      </c>
      <c r="F25" s="43">
        <f t="shared" si="0"/>
        <v>3824</v>
      </c>
      <c r="G25" s="14"/>
    </row>
    <row r="26" spans="2:13" x14ac:dyDescent="0.35">
      <c r="B26" s="12" t="s">
        <v>51</v>
      </c>
      <c r="C26" s="43">
        <f>C25+C19</f>
        <v>3239</v>
      </c>
      <c r="D26" s="43">
        <f>D25+D19</f>
        <v>5559</v>
      </c>
      <c r="E26" s="43">
        <f>E25+E19</f>
        <v>-2090</v>
      </c>
      <c r="F26" s="43">
        <f t="shared" si="0"/>
        <v>-7649</v>
      </c>
      <c r="G26" s="14"/>
      <c r="J26" s="65"/>
      <c r="K26" s="65"/>
      <c r="L26" s="65"/>
    </row>
    <row r="27" spans="2:13" x14ac:dyDescent="0.35">
      <c r="B27" s="4"/>
      <c r="F27" s="65"/>
    </row>
    <row r="28" spans="2:13" x14ac:dyDescent="0.35">
      <c r="B28" s="35" t="s">
        <v>98</v>
      </c>
      <c r="C28" s="65"/>
      <c r="D28" s="5" t="s">
        <v>3</v>
      </c>
      <c r="E28" s="5" t="s">
        <v>3</v>
      </c>
      <c r="F28" s="66" t="s">
        <v>4</v>
      </c>
      <c r="G28" s="36"/>
    </row>
    <row r="29" spans="2:13" ht="15" thickBot="1" x14ac:dyDescent="0.4">
      <c r="B29" s="37" t="s">
        <v>80</v>
      </c>
      <c r="C29" s="65"/>
      <c r="D29" s="7">
        <v>2023</v>
      </c>
      <c r="E29" s="7">
        <v>2024</v>
      </c>
      <c r="F29" s="8" t="str">
        <f>Consolidated!$F$3</f>
        <v>24-23</v>
      </c>
      <c r="G29" s="36"/>
    </row>
    <row r="30" spans="2:13" x14ac:dyDescent="0.35">
      <c r="B30" s="9" t="s">
        <v>113</v>
      </c>
      <c r="C30" s="65"/>
      <c r="D30" s="45">
        <v>19863.260239100557</v>
      </c>
      <c r="E30" s="45">
        <v>34328.260239100557</v>
      </c>
      <c r="F30" s="45">
        <f t="shared" ref="F30:F62" si="2">E30-D30</f>
        <v>14465</v>
      </c>
    </row>
    <row r="31" spans="2:13" x14ac:dyDescent="0.35">
      <c r="B31" s="19" t="s">
        <v>109</v>
      </c>
      <c r="C31" s="65"/>
      <c r="D31" s="45">
        <v>3651.3851906821219</v>
      </c>
      <c r="E31" s="45">
        <v>2987</v>
      </c>
      <c r="F31" s="45">
        <f t="shared" si="2"/>
        <v>-664.3851906821219</v>
      </c>
    </row>
    <row r="32" spans="2:13" x14ac:dyDescent="0.35">
      <c r="B32" s="19" t="s">
        <v>21</v>
      </c>
      <c r="C32" s="65"/>
      <c r="D32" s="45">
        <v>-3087.7781231793406</v>
      </c>
      <c r="E32" s="45">
        <v>-5661</v>
      </c>
      <c r="F32" s="45">
        <f t="shared" si="2"/>
        <v>-2573.2218768206594</v>
      </c>
    </row>
    <row r="33" spans="2:7" x14ac:dyDescent="0.35">
      <c r="B33" s="19" t="s">
        <v>114</v>
      </c>
      <c r="C33" s="65"/>
      <c r="D33" s="38" t="s">
        <v>15</v>
      </c>
      <c r="E33" s="38" t="s">
        <v>15</v>
      </c>
      <c r="F33" s="38" t="str">
        <f>E33</f>
        <v>-</v>
      </c>
    </row>
    <row r="34" spans="2:7" x14ac:dyDescent="0.35">
      <c r="B34" s="19" t="s">
        <v>115</v>
      </c>
      <c r="C34" s="65"/>
      <c r="D34" s="45">
        <v>7590.2564642369989</v>
      </c>
      <c r="E34" s="45">
        <v>24578</v>
      </c>
      <c r="F34" s="45">
        <f t="shared" si="2"/>
        <v>16987.743535763002</v>
      </c>
    </row>
    <row r="35" spans="2:7" x14ac:dyDescent="0.35">
      <c r="B35" s="12" t="s">
        <v>116</v>
      </c>
      <c r="C35" s="65"/>
      <c r="D35" s="43">
        <v>28017.123770840335</v>
      </c>
      <c r="E35" s="43">
        <v>56232.260239100557</v>
      </c>
      <c r="F35" s="43">
        <f t="shared" si="2"/>
        <v>28215.136468260222</v>
      </c>
      <c r="G35" s="14"/>
    </row>
    <row r="36" spans="2:7" x14ac:dyDescent="0.35">
      <c r="B36" s="9" t="s">
        <v>117</v>
      </c>
      <c r="C36" s="65"/>
      <c r="D36" s="67">
        <v>0.123</v>
      </c>
      <c r="E36" s="67">
        <v>0.123</v>
      </c>
      <c r="F36" s="67">
        <f t="shared" si="2"/>
        <v>0</v>
      </c>
    </row>
    <row r="37" spans="2:7" x14ac:dyDescent="0.35">
      <c r="B37" s="12" t="s">
        <v>50</v>
      </c>
      <c r="C37" s="65"/>
      <c r="D37" s="68"/>
      <c r="E37" s="68"/>
      <c r="F37" s="68"/>
      <c r="G37" s="14"/>
    </row>
    <row r="38" spans="2:7" x14ac:dyDescent="0.35">
      <c r="B38" s="9" t="s">
        <v>118</v>
      </c>
      <c r="C38" s="65"/>
      <c r="D38" s="45">
        <v>742.80841842340703</v>
      </c>
      <c r="E38" s="45">
        <v>743</v>
      </c>
      <c r="F38" s="45">
        <f t="shared" ref="F38:F40" si="3">E38-D38</f>
        <v>0.19158157659296648</v>
      </c>
    </row>
    <row r="39" spans="2:7" x14ac:dyDescent="0.35">
      <c r="B39" s="9" t="s">
        <v>119</v>
      </c>
      <c r="C39" s="65"/>
      <c r="D39" s="45">
        <v>3757.3818497638185</v>
      </c>
      <c r="E39" s="45">
        <v>6448</v>
      </c>
      <c r="F39" s="45">
        <f t="shared" si="3"/>
        <v>2690.6181502361815</v>
      </c>
    </row>
    <row r="40" spans="2:7" x14ac:dyDescent="0.35">
      <c r="B40" s="9" t="s">
        <v>109</v>
      </c>
      <c r="C40" s="65"/>
      <c r="D40" s="45">
        <v>3651.3851906821219</v>
      </c>
      <c r="E40" s="45">
        <v>2987</v>
      </c>
      <c r="F40" s="45">
        <f t="shared" si="3"/>
        <v>-664.3851906821219</v>
      </c>
    </row>
    <row r="41" spans="2:7" x14ac:dyDescent="0.35">
      <c r="B41" s="9" t="s">
        <v>120</v>
      </c>
      <c r="C41" s="65"/>
      <c r="D41" s="69">
        <v>-2.8210244079493685E-2</v>
      </c>
      <c r="E41" s="69">
        <v>-0.53675558312655092</v>
      </c>
      <c r="F41" s="69">
        <f t="shared" si="2"/>
        <v>-0.50854533904705723</v>
      </c>
    </row>
    <row r="42" spans="2:7" x14ac:dyDescent="0.35">
      <c r="B42" s="12" t="s">
        <v>121</v>
      </c>
      <c r="C42" s="65"/>
      <c r="D42" s="70"/>
      <c r="E42" s="70"/>
      <c r="F42" s="70"/>
      <c r="G42" s="14"/>
    </row>
    <row r="43" spans="2:7" x14ac:dyDescent="0.35">
      <c r="B43" s="9" t="s">
        <v>122</v>
      </c>
      <c r="C43" s="65"/>
      <c r="D43" s="71">
        <v>6.8798655175846324E-2</v>
      </c>
      <c r="E43" s="71">
        <v>6.853028986877012E-2</v>
      </c>
      <c r="F43" s="71">
        <f t="shared" ref="F43:F46" si="4">E43-D43</f>
        <v>-2.6836530707620432E-4</v>
      </c>
    </row>
    <row r="44" spans="2:7" x14ac:dyDescent="0.35">
      <c r="B44" s="9" t="s">
        <v>123</v>
      </c>
      <c r="C44" s="65"/>
      <c r="D44" s="71">
        <v>5.6249010249267609E-2</v>
      </c>
      <c r="E44" s="71">
        <v>5.5433986180980076E-2</v>
      </c>
      <c r="F44" s="71">
        <f t="shared" si="4"/>
        <v>-8.1502406828753288E-4</v>
      </c>
    </row>
    <row r="45" spans="2:7" x14ac:dyDescent="0.35">
      <c r="B45" s="9" t="s">
        <v>124</v>
      </c>
      <c r="C45" s="65"/>
      <c r="D45" s="72">
        <v>1.2549644926578715E-2</v>
      </c>
      <c r="E45" s="72">
        <v>1.3096303687790044E-2</v>
      </c>
      <c r="F45" s="71">
        <f t="shared" si="4"/>
        <v>5.4665876121132856E-4</v>
      </c>
    </row>
    <row r="46" spans="2:7" x14ac:dyDescent="0.35">
      <c r="B46" s="9" t="s">
        <v>125</v>
      </c>
      <c r="C46" s="65"/>
      <c r="D46" s="73">
        <v>8.2779821948258494</v>
      </c>
      <c r="E46" s="73">
        <v>8.6972449655645523</v>
      </c>
      <c r="F46" s="73">
        <f t="shared" si="4"/>
        <v>0.41926277073870288</v>
      </c>
    </row>
    <row r="47" spans="2:7" x14ac:dyDescent="0.35">
      <c r="B47" s="12" t="s">
        <v>126</v>
      </c>
      <c r="C47" s="65"/>
      <c r="D47" s="70"/>
      <c r="E47" s="70"/>
      <c r="F47" s="70"/>
      <c r="G47" s="14"/>
    </row>
    <row r="48" spans="2:7" x14ac:dyDescent="0.35">
      <c r="B48" s="9" t="s">
        <v>122</v>
      </c>
      <c r="C48" s="65"/>
      <c r="D48" s="71">
        <v>6.5301127711818979E-2</v>
      </c>
      <c r="E48" s="71">
        <v>6.5261937035159562E-2</v>
      </c>
      <c r="F48" s="71">
        <f t="shared" ref="F48:F51" si="5">E48-D48</f>
        <v>-3.9190676659417445E-5</v>
      </c>
    </row>
    <row r="49" spans="2:7" x14ac:dyDescent="0.35">
      <c r="B49" s="9" t="s">
        <v>123</v>
      </c>
      <c r="C49" s="65"/>
      <c r="D49" s="71">
        <v>4.550768956063201E-2</v>
      </c>
      <c r="E49" s="71">
        <v>4.8838044857990648E-2</v>
      </c>
      <c r="F49" s="71">
        <f t="shared" si="5"/>
        <v>3.3303552973586378E-3</v>
      </c>
    </row>
    <row r="50" spans="2:7" x14ac:dyDescent="0.35">
      <c r="B50" s="9" t="s">
        <v>124</v>
      </c>
      <c r="C50" s="65"/>
      <c r="D50" s="72">
        <v>1.9793438151186969E-2</v>
      </c>
      <c r="E50" s="72">
        <v>1.6423892177168914E-2</v>
      </c>
      <c r="F50" s="71">
        <f t="shared" si="5"/>
        <v>-3.3695459740180553E-3</v>
      </c>
    </row>
    <row r="51" spans="2:7" x14ac:dyDescent="0.35">
      <c r="B51" s="9" t="s">
        <v>125</v>
      </c>
      <c r="C51" s="65"/>
      <c r="D51" s="73">
        <v>6.472694606652289</v>
      </c>
      <c r="E51" s="73">
        <v>6.7670562531726395</v>
      </c>
      <c r="F51" s="73">
        <f t="shared" si="5"/>
        <v>0.29436164652035046</v>
      </c>
    </row>
    <row r="52" spans="2:7" x14ac:dyDescent="0.35">
      <c r="B52" s="12" t="s">
        <v>127</v>
      </c>
      <c r="C52" s="65"/>
      <c r="D52" s="70"/>
      <c r="E52" s="70"/>
      <c r="F52" s="70"/>
      <c r="G52" s="14"/>
    </row>
    <row r="53" spans="2:7" x14ac:dyDescent="0.35">
      <c r="B53" s="9" t="s">
        <v>122</v>
      </c>
      <c r="C53" s="65"/>
      <c r="D53" s="71">
        <v>0.1145</v>
      </c>
      <c r="E53" s="71">
        <v>0.11409999999999999</v>
      </c>
      <c r="F53" s="71">
        <f t="shared" ref="F53:F56" si="6">E53-D53</f>
        <v>-4.0000000000001146E-4</v>
      </c>
    </row>
    <row r="54" spans="2:7" x14ac:dyDescent="0.35">
      <c r="B54" s="9" t="s">
        <v>123</v>
      </c>
      <c r="C54" s="65"/>
      <c r="D54" s="71">
        <v>0.12321715677136537</v>
      </c>
      <c r="E54" s="71">
        <v>0.10891981056431874</v>
      </c>
      <c r="F54" s="71">
        <f t="shared" si="6"/>
        <v>-1.4297346207046632E-2</v>
      </c>
    </row>
    <row r="55" spans="2:7" x14ac:dyDescent="0.35">
      <c r="B55" s="9" t="s">
        <v>124</v>
      </c>
      <c r="C55" s="65"/>
      <c r="D55" s="72">
        <v>-8.7171567713653642E-3</v>
      </c>
      <c r="E55" s="72">
        <v>5.1801894356812567E-3</v>
      </c>
      <c r="F55" s="71">
        <f t="shared" si="6"/>
        <v>1.3897346207046621E-2</v>
      </c>
    </row>
    <row r="56" spans="2:7" x14ac:dyDescent="0.35">
      <c r="B56" s="9" t="s">
        <v>125</v>
      </c>
      <c r="C56" s="65"/>
      <c r="D56" s="73">
        <v>8.374346334061503</v>
      </c>
      <c r="E56" s="73">
        <v>10.003270704177103</v>
      </c>
      <c r="F56" s="73">
        <f t="shared" si="6"/>
        <v>1.6289243701156</v>
      </c>
    </row>
    <row r="57" spans="2:7" x14ac:dyDescent="0.35">
      <c r="B57" s="12" t="s">
        <v>104</v>
      </c>
      <c r="C57" s="65"/>
      <c r="D57" s="70"/>
      <c r="E57" s="70"/>
      <c r="F57" s="70"/>
    </row>
    <row r="58" spans="2:7" x14ac:dyDescent="0.35">
      <c r="B58" s="9" t="s">
        <v>128</v>
      </c>
      <c r="C58" s="45"/>
      <c r="D58" s="74">
        <v>731</v>
      </c>
      <c r="E58" s="74">
        <v>1026</v>
      </c>
      <c r="F58" s="45">
        <f t="shared" si="2"/>
        <v>295</v>
      </c>
    </row>
    <row r="59" spans="2:7" x14ac:dyDescent="0.35">
      <c r="B59" s="9" t="s">
        <v>129</v>
      </c>
      <c r="C59" s="45"/>
      <c r="D59" s="74">
        <v>138</v>
      </c>
      <c r="E59" s="74">
        <v>156</v>
      </c>
      <c r="F59" s="45">
        <f t="shared" si="2"/>
        <v>18</v>
      </c>
    </row>
    <row r="60" spans="2:7" x14ac:dyDescent="0.35">
      <c r="B60" s="12" t="s">
        <v>36</v>
      </c>
      <c r="C60" s="65"/>
      <c r="D60" s="70"/>
      <c r="E60" s="70"/>
      <c r="F60" s="70"/>
      <c r="G60" s="14"/>
    </row>
    <row r="61" spans="2:7" x14ac:dyDescent="0.35">
      <c r="B61" t="s">
        <v>130</v>
      </c>
      <c r="C61" s="65"/>
      <c r="D61" s="2">
        <v>321332.14999999997</v>
      </c>
      <c r="E61" s="2">
        <v>328505</v>
      </c>
      <c r="F61" s="2">
        <f t="shared" si="2"/>
        <v>7172.8500000000349</v>
      </c>
    </row>
    <row r="62" spans="2:7" x14ac:dyDescent="0.35">
      <c r="B62" t="s">
        <v>131</v>
      </c>
      <c r="C62" s="65"/>
      <c r="D62" s="58">
        <v>12.053573</v>
      </c>
      <c r="E62" s="58">
        <v>12.135</v>
      </c>
      <c r="F62" s="58">
        <f t="shared" si="2"/>
        <v>8.1426999999999694E-2</v>
      </c>
    </row>
    <row r="63" spans="2:7" x14ac:dyDescent="0.35">
      <c r="C63" s="65"/>
    </row>
    <row r="64" spans="2:7" x14ac:dyDescent="0.35">
      <c r="C64" s="2"/>
      <c r="D64" s="2"/>
      <c r="E64" s="2"/>
      <c r="F64" s="2"/>
    </row>
    <row r="66" spans="3:6" x14ac:dyDescent="0.35">
      <c r="C66" s="2"/>
      <c r="D66" s="2"/>
      <c r="E66" s="2"/>
    </row>
    <row r="68" spans="3:6" x14ac:dyDescent="0.35">
      <c r="C68" s="2"/>
      <c r="D68" s="2"/>
      <c r="E68" s="2"/>
      <c r="F68" s="2"/>
    </row>
  </sheetData>
  <pageMargins left="0.7" right="0.7" top="0.75" bottom="0.75" header="0.3" footer="0.3"/>
  <pageSetup paperSize="9" scale="52" orientation="landscape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Consolidated</vt:lpstr>
      <vt:lpstr>Retail &amp; Customer Solutions</vt:lpstr>
      <vt:lpstr>Distribution</vt:lpstr>
      <vt:lpstr>Distribution!Print_Area</vt:lpstr>
      <vt:lpstr>'Retail &amp; Customer Solutions'!Print_Area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Harun TURAN</cp:lastModifiedBy>
  <cp:lastPrinted>2024-08-27T13:05:51Z</cp:lastPrinted>
  <dcterms:created xsi:type="dcterms:W3CDTF">2024-08-25T11:00:48Z</dcterms:created>
  <dcterms:modified xsi:type="dcterms:W3CDTF">2024-08-27T13:06:02Z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b2b2476b-0030-46e5-8e98-4f9da9e49d3d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25.08.2024, 14:01</vt:lpwstr>
  </property>
  <property fmtid="{D5CDD505-2E9C-101B-9397-08002B2CF9AE}" pid="5" name="LastClassifiedDate">
    <vt:lpwstr>25.08.2024, 14:01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</Properties>
</file>