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11Mar\Fact Sheet\"/>
    </mc:Choice>
  </mc:AlternateContent>
  <xr:revisionPtr revIDLastSave="0" documentId="13_ncr:1_{B25C7DC6-C18F-4B22-8D86-F32EB180B1A1}" xr6:coauthVersionLast="47" xr6:coauthVersionMax="47" xr10:uidLastSave="{00000000-0000-0000-0000-000000000000}"/>
  <bookViews>
    <workbookView xWindow="-120" yWindow="-120" windowWidth="29040" windowHeight="15990" xr2:uid="{C5E1E161-13A5-4AFE-9D11-3C10BEC195A0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E41" i="3"/>
  <c r="D41" i="3"/>
  <c r="F40" i="3"/>
  <c r="F39" i="3"/>
  <c r="F38" i="3"/>
  <c r="F36" i="3"/>
  <c r="E35" i="3"/>
  <c r="D35" i="3"/>
  <c r="F34" i="3"/>
  <c r="F33" i="3"/>
  <c r="F32" i="3"/>
  <c r="F31" i="3"/>
  <c r="F30" i="3"/>
  <c r="F29" i="3"/>
  <c r="D26" i="3"/>
  <c r="E25" i="3"/>
  <c r="E26" i="3" s="1"/>
  <c r="D25" i="3"/>
  <c r="C25" i="3"/>
  <c r="C26" i="3" s="1"/>
  <c r="F24" i="3"/>
  <c r="F23" i="3"/>
  <c r="F22" i="3"/>
  <c r="F21" i="3"/>
  <c r="F20" i="3"/>
  <c r="F19" i="3"/>
  <c r="F18" i="3"/>
  <c r="F17" i="3"/>
  <c r="F16" i="3"/>
  <c r="F15" i="3"/>
  <c r="F13" i="3"/>
  <c r="F12" i="3"/>
  <c r="F11" i="3"/>
  <c r="F10" i="3"/>
  <c r="F9" i="3"/>
  <c r="F8" i="3"/>
  <c r="F7" i="3"/>
  <c r="E6" i="3"/>
  <c r="E14" i="3" s="1"/>
  <c r="D6" i="3"/>
  <c r="D14" i="3" s="1"/>
  <c r="C6" i="3"/>
  <c r="C14" i="3" s="1"/>
  <c r="F5" i="3"/>
  <c r="F4" i="3"/>
  <c r="F59" i="2"/>
  <c r="F58" i="2"/>
  <c r="F56" i="2"/>
  <c r="F55" i="2"/>
  <c r="F53" i="2"/>
  <c r="F52" i="2"/>
  <c r="F49" i="2"/>
  <c r="F48" i="2"/>
  <c r="F47" i="2"/>
  <c r="F46" i="2"/>
  <c r="F45" i="2"/>
  <c r="F44" i="2"/>
  <c r="D43" i="2"/>
  <c r="D41" i="2" s="1"/>
  <c r="F41" i="2" s="1"/>
  <c r="F42" i="2"/>
  <c r="F36" i="2"/>
  <c r="F35" i="2"/>
  <c r="F34" i="2"/>
  <c r="F33" i="2"/>
  <c r="F32" i="2"/>
  <c r="F29" i="2"/>
  <c r="F28" i="2"/>
  <c r="E27" i="2"/>
  <c r="E30" i="2" s="1"/>
  <c r="E31" i="2" s="1"/>
  <c r="D27" i="2"/>
  <c r="D30" i="2" s="1"/>
  <c r="D31" i="2" s="1"/>
  <c r="C27" i="2"/>
  <c r="C30" i="2" s="1"/>
  <c r="F26" i="2"/>
  <c r="F25" i="2"/>
  <c r="F20" i="2"/>
  <c r="F19" i="2"/>
  <c r="F18" i="2"/>
  <c r="F17" i="2"/>
  <c r="F16" i="2"/>
  <c r="F15" i="2"/>
  <c r="F14" i="2"/>
  <c r="C12" i="2"/>
  <c r="F11" i="2"/>
  <c r="F10" i="2"/>
  <c r="F9" i="2"/>
  <c r="F8" i="2"/>
  <c r="E7" i="2"/>
  <c r="D7" i="2"/>
  <c r="C7" i="2"/>
  <c r="F6" i="2"/>
  <c r="F5" i="2"/>
  <c r="F4" i="2"/>
  <c r="F3" i="2"/>
  <c r="F40" i="2" s="1"/>
  <c r="F2" i="2"/>
  <c r="F39" i="2" s="1"/>
  <c r="F55" i="1"/>
  <c r="F52" i="1"/>
  <c r="C51" i="1"/>
  <c r="F50" i="1"/>
  <c r="F49" i="1"/>
  <c r="E47" i="1"/>
  <c r="F47" i="1" s="1"/>
  <c r="F44" i="1"/>
  <c r="F43" i="1"/>
  <c r="E42" i="1"/>
  <c r="E45" i="1" s="1"/>
  <c r="E48" i="1" s="1"/>
  <c r="D42" i="1"/>
  <c r="C42" i="1"/>
  <c r="F41" i="1"/>
  <c r="F40" i="1"/>
  <c r="F38" i="1"/>
  <c r="F37" i="1"/>
  <c r="F33" i="1"/>
  <c r="F32" i="1"/>
  <c r="F31" i="1"/>
  <c r="F29" i="1"/>
  <c r="F28" i="1"/>
  <c r="F27" i="1"/>
  <c r="F26" i="1"/>
  <c r="E25" i="1"/>
  <c r="E21" i="1" s="1"/>
  <c r="D25" i="1"/>
  <c r="D21" i="1" s="1"/>
  <c r="C25" i="1"/>
  <c r="F24" i="1"/>
  <c r="F23" i="1"/>
  <c r="F22" i="1"/>
  <c r="C21" i="1"/>
  <c r="E20" i="1"/>
  <c r="D20" i="1"/>
  <c r="C20" i="1"/>
  <c r="F16" i="1"/>
  <c r="F14" i="1"/>
  <c r="F12" i="1"/>
  <c r="F11" i="1"/>
  <c r="F10" i="1"/>
  <c r="F8" i="1"/>
  <c r="F7" i="1"/>
  <c r="E6" i="1"/>
  <c r="E9" i="1" s="1"/>
  <c r="E13" i="1" s="1"/>
  <c r="D6" i="1"/>
  <c r="C6" i="1"/>
  <c r="F5" i="1"/>
  <c r="F4" i="1"/>
  <c r="E51" i="1" l="1"/>
  <c r="F35" i="3"/>
  <c r="F27" i="2"/>
  <c r="F14" i="3"/>
  <c r="F26" i="3"/>
  <c r="C31" i="2"/>
  <c r="E15" i="1"/>
  <c r="E19" i="1"/>
  <c r="F25" i="1"/>
  <c r="C9" i="1"/>
  <c r="F20" i="1"/>
  <c r="F21" i="1"/>
  <c r="C45" i="1"/>
  <c r="D12" i="2"/>
  <c r="C13" i="2"/>
  <c r="F31" i="2"/>
  <c r="F41" i="3"/>
  <c r="F6" i="1"/>
  <c r="D9" i="1"/>
  <c r="F42" i="1"/>
  <c r="D45" i="1"/>
  <c r="F7" i="2"/>
  <c r="E12" i="2"/>
  <c r="F30" i="2"/>
  <c r="F43" i="2"/>
  <c r="F6" i="3"/>
  <c r="F25" i="3"/>
  <c r="F9" i="1" l="1"/>
  <c r="D13" i="1"/>
  <c r="E17" i="1"/>
  <c r="C13" i="1"/>
  <c r="E13" i="2"/>
  <c r="F12" i="2"/>
  <c r="F45" i="1"/>
  <c r="D48" i="1"/>
  <c r="D13" i="2"/>
  <c r="E30" i="1"/>
  <c r="E53" i="1" l="1"/>
  <c r="F13" i="2"/>
  <c r="D51" i="1"/>
  <c r="F48" i="1"/>
  <c r="D19" i="1"/>
  <c r="D15" i="1"/>
  <c r="F13" i="1"/>
  <c r="E34" i="1"/>
  <c r="C15" i="1"/>
  <c r="C19" i="1"/>
  <c r="E35" i="1" l="1"/>
  <c r="F51" i="1"/>
  <c r="D30" i="1"/>
  <c r="F19" i="1"/>
  <c r="C30" i="1"/>
  <c r="D17" i="1"/>
  <c r="F15" i="1"/>
  <c r="C17" i="1"/>
  <c r="C53" i="1" l="1"/>
  <c r="D34" i="1"/>
  <c r="F30" i="1"/>
  <c r="D53" i="1"/>
  <c r="F17" i="1"/>
  <c r="C34" i="1"/>
  <c r="D36" i="1" l="1"/>
  <c r="D35" i="1"/>
  <c r="F34" i="1"/>
  <c r="C35" i="1"/>
  <c r="C36" i="1"/>
  <c r="F53" i="1"/>
  <c r="F35" i="1" l="1"/>
  <c r="F36" i="1"/>
</calcChain>
</file>

<file path=xl/sharedStrings.xml><?xml version="1.0" encoding="utf-8"?>
<sst xmlns="http://schemas.openxmlformats.org/spreadsheetml/2006/main" count="203" uniqueCount="123">
  <si>
    <t>with 2022 pp</t>
  </si>
  <si>
    <t>with 2023 pp</t>
  </si>
  <si>
    <t xml:space="preserve">Consolidated </t>
  </si>
  <si>
    <t>FY</t>
  </si>
  <si>
    <t>Delta</t>
  </si>
  <si>
    <t>Financials</t>
  </si>
  <si>
    <t>23-22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</si>
  <si>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</si>
  <si>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</si>
  <si>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</si>
  <si>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</si>
  <si>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</si>
  <si>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</si>
  <si>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</si>
  <si>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Adjustments related to operational fx losses</t>
  </si>
  <si>
    <t>Adjustments related to interest income related to tariff receivables</t>
  </si>
  <si>
    <t>EBITDA</t>
  </si>
  <si>
    <t>Capex reimbursements</t>
  </si>
  <si>
    <t>EBITDA + Capex reimbursements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</si>
  <si>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</si>
  <si>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</si>
  <si>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</si>
  <si>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</si>
  <si>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</si>
  <si>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</si>
  <si>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</si>
  <si>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</si>
  <si>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Lease interest expenses</t>
  </si>
  <si>
    <t>Other</t>
  </si>
  <si>
    <t>Monetary gains / (losses)</t>
  </si>
  <si>
    <t>Income tax</t>
  </si>
  <si>
    <t>Net Income</t>
  </si>
  <si>
    <t>Tax rate change</t>
  </si>
  <si>
    <t>Impact of asset revaluation</t>
  </si>
  <si>
    <t>Underlying Net Income</t>
  </si>
  <si>
    <t>Earnings per share (kr)</t>
  </si>
  <si>
    <t>Payout ratio</t>
  </si>
  <si>
    <t>Dividends (fiscal year perspective) (*)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</si>
  <si>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</si>
  <si>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</si>
  <si>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</si>
  <si>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</si>
  <si>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</si>
  <si>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</si>
  <si>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</si>
  <si>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</si>
  <si>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</si>
  <si>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</si>
  <si>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Inflation effect</t>
  </si>
  <si>
    <t>Financial Net Debt (Closing Balance)</t>
  </si>
  <si>
    <t>Financial net debt/Operational earnings</t>
  </si>
  <si>
    <t>Economic Net Debt (Closing Balance)</t>
  </si>
  <si>
    <t>(*) Dividends as of 2022 were calculated based on the TFRS applicable at that time, without the application of inflation accounting.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</si>
  <si>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</si>
  <si>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</si>
  <si>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</si>
  <si>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</si>
  <si>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</si>
  <si>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</si>
  <si>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</si>
  <si>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</si>
  <si>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IAS 29 impacts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</si>
  <si>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</si>
  <si>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</si>
  <si>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</si>
  <si>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</si>
  <si>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</si>
  <si>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</si>
  <si>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</si>
  <si>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</si>
  <si>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</si>
  <si>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</si>
  <si>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</si>
  <si>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</si>
  <si>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</si>
  <si>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</si>
  <si>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</si>
  <si>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</si>
  <si>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</si>
  <si>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n.a.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</si>
  <si>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</si>
  <si>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</si>
  <si>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</si>
  <si>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</si>
  <si>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</si>
  <si>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</si>
  <si>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</si>
  <si>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</si>
  <si>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</si>
  <si>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</si>
  <si>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</si>
  <si>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</si>
  <si>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</si>
  <si>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</si>
  <si>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</si>
  <si>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</si>
  <si>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</si>
  <si>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</si>
  <si>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</si>
  <si>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</si>
  <si>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</si>
  <si>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</si>
  <si>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</si>
  <si>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</si>
  <si>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</si>
  <si>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-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</si>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</sst>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5" fillId="0" borderId="0" xfId="1" applyNumberFormat="1" applyFont="1"/>
    <xf numFmtId="3" fontId="2" fillId="0" borderId="2" xfId="0" applyNumberFormat="1" applyFont="1" applyBorder="1" applyAlignment="1">
      <alignment horizontal="right" indent="1"/>
    </xf>
    <xf numFmtId="9" fontId="0" fillId="0" borderId="0" xfId="2" applyFo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2" applyNumberFormat="1" applyFont="1" applyFill="1" applyBorder="1" applyAlignment="1">
      <alignment horizontal="right" indent="1"/>
    </xf>
    <xf numFmtId="3" fontId="0" fillId="0" borderId="0" xfId="1" applyNumberFormat="1" applyFont="1"/>
    <xf numFmtId="3" fontId="0" fillId="0" borderId="2" xfId="0" quotePrefix="1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10" fontId="0" fillId="0" borderId="2" xfId="2" quotePrefix="1" applyNumberFormat="1" applyFont="1" applyFill="1" applyBorder="1" applyAlignment="1">
      <alignment horizontal="right" indent="1"/>
    </xf>
    <xf numFmtId="4" fontId="0" fillId="0" borderId="2" xfId="0" quotePrefix="1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4" fontId="0" fillId="0" borderId="0" xfId="2" applyNumberFormat="1" applyFont="1"/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10" fontId="0" fillId="0" borderId="0" xfId="2" applyNumberFormat="1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0" xfId="0" applyFont="1"/>
    <xf numFmtId="0" fontId="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6" fontId="0" fillId="0" borderId="0" xfId="2" applyNumberFormat="1" applyFont="1"/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 applyAlignment="1">
      <alignment horizontal="right"/>
    </xf>
    <xf numFmtId="166" fontId="0" fillId="0" borderId="0" xfId="2" applyNumberFormat="1" applyFont="1" applyFill="1" applyAlignment="1"/>
    <xf numFmtId="3" fontId="0" fillId="0" borderId="2" xfId="0" quotePrefix="1" applyNumberFormat="1" applyBorder="1"/>
    <xf numFmtId="3" fontId="8" fillId="0" borderId="0" xfId="2" applyNumberFormat="1" applyFont="1" applyFill="1" applyAlignment="1"/>
    <xf numFmtId="9" fontId="0" fillId="0" borderId="0" xfId="2" applyFont="1" applyFill="1" applyAlignment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8B47-5D23-4722-9A65-4A4897F808A7}">
  <sheetPr>
    <pageSetUpPr fitToPage="1"/>
  </sheetPr>
  <dimension ref="A1:P62"/>
  <sheetViews>
    <sheetView showGridLines="0" tabSelected="1" zoomScale="70" zoomScaleNormal="70" workbookViewId="0">
      <pane xSplit="2" ySplit="3" topLeftCell="C4" activePane="bottomRight" state="frozen"/>
      <selection activeCell="D21" sqref="D21"/>
      <selection pane="topRight" activeCell="D21" sqref="D21"/>
      <selection pane="bottomLeft" activeCell="D21" sqref="D21"/>
      <selection pane="bottomRight" activeCell="M21" sqref="M21"/>
    </sheetView>
  </sheetViews>
  <sheetFormatPr defaultColWidth="8.85546875" defaultRowHeight="15" x14ac:dyDescent="0.25"/>
  <cols>
    <col min="1" max="1" width="8.42578125" customWidth="1"/>
    <col min="2" max="2" width="55.5703125" customWidth="1"/>
    <col min="3" max="5" width="14.5703125" customWidth="1"/>
    <col min="6" max="6" width="11.42578125" customWidth="1"/>
    <col min="7" max="7" width="2.85546875" customWidth="1"/>
    <col min="8" max="8" width="12.140625" style="2" bestFit="1" customWidth="1"/>
  </cols>
  <sheetData>
    <row r="1" spans="2:7" x14ac:dyDescent="0.25">
      <c r="C1" s="70" t="s">
        <v>0</v>
      </c>
      <c r="D1" s="70" t="s">
        <v>1</v>
      </c>
      <c r="E1" s="70" t="s">
        <v>1</v>
      </c>
      <c r="F1" s="71"/>
    </row>
    <row r="2" spans="2:7" x14ac:dyDescent="0.25">
      <c r="B2" s="3" t="s">
        <v>2</v>
      </c>
      <c r="C2" s="4" t="s">
        <v>3</v>
      </c>
      <c r="D2" s="4" t="s">
        <v>3</v>
      </c>
      <c r="E2" s="4" t="s">
        <v>3</v>
      </c>
      <c r="F2" s="4" t="s">
        <v>4</v>
      </c>
    </row>
    <row r="3" spans="2:7" ht="15.75" thickBot="1" x14ac:dyDescent="0.3">
      <c r="B3" s="5" t="s">
        <v>5</v>
      </c>
      <c r="C3" s="6">
        <v>2022</v>
      </c>
      <c r="D3" s="6">
        <v>2022</v>
      </c>
      <c r="E3" s="6">
        <v>2023</v>
      </c>
      <c r="F3" s="7" t="s">
        <v>6</v>
      </c>
    </row>
    <row r="4" spans="2:7" x14ac:dyDescent="0.25">
      <c r="B4" s="8" t="s">
        <v>7</v>
      </c>
      <c r="C4" s="9">
        <v>99113</v>
      </c>
      <c r="D4" s="9">
        <v>163312</v>
      </c>
      <c r="E4" s="9">
        <v>168665</v>
      </c>
      <c r="F4" s="9">
        <f>E4-D4</f>
        <v>5353</v>
      </c>
    </row>
    <row r="5" spans="2:7" x14ac:dyDescent="0.25">
      <c r="B5" s="8" t="s">
        <v>8</v>
      </c>
      <c r="C5" s="9">
        <v>-85033</v>
      </c>
      <c r="D5" s="9">
        <v>-140112</v>
      </c>
      <c r="E5" s="9">
        <v>-143110</v>
      </c>
      <c r="F5" s="9">
        <f t="shared" ref="F5:F17" si="0">E5-D5</f>
        <v>-2998</v>
      </c>
    </row>
    <row r="6" spans="2:7" x14ac:dyDescent="0.25">
      <c r="B6" s="10" t="s">
        <v>9</v>
      </c>
      <c r="C6" s="11">
        <f t="shared" ref="C6:D6" si="1">SUM(C4:C5)</f>
        <v>14080</v>
      </c>
      <c r="D6" s="11">
        <f t="shared" si="1"/>
        <v>23200</v>
      </c>
      <c r="E6" s="11">
        <f>SUM(E4:E5)</f>
        <v>25555</v>
      </c>
      <c r="F6" s="11">
        <f t="shared" si="0"/>
        <v>2355</v>
      </c>
      <c r="G6" s="12"/>
    </row>
    <row r="7" spans="2:7" x14ac:dyDescent="0.25">
      <c r="B7" s="8" t="s">
        <v>10</v>
      </c>
      <c r="C7" s="9">
        <v>-5571</v>
      </c>
      <c r="D7" s="9">
        <v>-9179</v>
      </c>
      <c r="E7" s="9">
        <v>-11501</v>
      </c>
      <c r="F7" s="9">
        <f t="shared" si="0"/>
        <v>-2322</v>
      </c>
    </row>
    <row r="8" spans="2:7" x14ac:dyDescent="0.25">
      <c r="B8" s="8" t="s">
        <v>11</v>
      </c>
      <c r="C8" s="9">
        <v>2277</v>
      </c>
      <c r="D8" s="9">
        <v>3752</v>
      </c>
      <c r="E8" s="9">
        <v>842</v>
      </c>
      <c r="F8" s="9">
        <f t="shared" si="0"/>
        <v>-2910</v>
      </c>
    </row>
    <row r="9" spans="2:7" x14ac:dyDescent="0.25">
      <c r="B9" s="10" t="s">
        <v>12</v>
      </c>
      <c r="C9" s="11">
        <f t="shared" ref="C9:D9" si="2">SUM(C6:C8)</f>
        <v>10786</v>
      </c>
      <c r="D9" s="11">
        <f t="shared" si="2"/>
        <v>17773</v>
      </c>
      <c r="E9" s="11">
        <f>SUM(E6:E8)</f>
        <v>14896</v>
      </c>
      <c r="F9" s="11">
        <f t="shared" si="0"/>
        <v>-2877</v>
      </c>
      <c r="G9" s="12"/>
    </row>
    <row r="10" spans="2:7" x14ac:dyDescent="0.25">
      <c r="B10" s="8" t="s">
        <v>13</v>
      </c>
      <c r="C10" s="9">
        <v>1826</v>
      </c>
      <c r="D10" s="9">
        <v>3008</v>
      </c>
      <c r="E10" s="9">
        <v>3328</v>
      </c>
      <c r="F10" s="9">
        <f t="shared" si="0"/>
        <v>320</v>
      </c>
    </row>
    <row r="11" spans="2:7" x14ac:dyDescent="0.25">
      <c r="B11" s="8" t="s">
        <v>14</v>
      </c>
      <c r="C11" s="9">
        <v>334</v>
      </c>
      <c r="D11" s="9">
        <v>550</v>
      </c>
      <c r="E11" s="9">
        <v>1165</v>
      </c>
      <c r="F11" s="9">
        <f t="shared" si="0"/>
        <v>615</v>
      </c>
    </row>
    <row r="12" spans="2:7" x14ac:dyDescent="0.25">
      <c r="B12" s="8" t="s">
        <v>15</v>
      </c>
      <c r="C12" s="9">
        <v>-1148</v>
      </c>
      <c r="D12" s="9">
        <v>-1892</v>
      </c>
      <c r="E12" s="9">
        <v>-1258</v>
      </c>
      <c r="F12" s="9">
        <f t="shared" si="0"/>
        <v>634</v>
      </c>
    </row>
    <row r="13" spans="2:7" x14ac:dyDescent="0.25">
      <c r="B13" s="10" t="s">
        <v>16</v>
      </c>
      <c r="C13" s="11">
        <f>SUM(C9:C12)</f>
        <v>11798</v>
      </c>
      <c r="D13" s="11">
        <f>SUM(D9:D12)</f>
        <v>19439</v>
      </c>
      <c r="E13" s="11">
        <f>SUM(E9:E12)</f>
        <v>18131</v>
      </c>
      <c r="F13" s="11">
        <f t="shared" si="0"/>
        <v>-1308</v>
      </c>
      <c r="G13" s="12"/>
    </row>
    <row r="14" spans="2:7" x14ac:dyDescent="0.25">
      <c r="B14" s="8" t="s">
        <v>17</v>
      </c>
      <c r="C14" s="9">
        <v>4753</v>
      </c>
      <c r="D14" s="9">
        <v>7832</v>
      </c>
      <c r="E14" s="9">
        <v>8496</v>
      </c>
      <c r="F14" s="9">
        <f t="shared" si="0"/>
        <v>664</v>
      </c>
    </row>
    <row r="15" spans="2:7" x14ac:dyDescent="0.25">
      <c r="B15" s="10" t="s">
        <v>18</v>
      </c>
      <c r="C15" s="11">
        <f>SUM(C13:C14)</f>
        <v>16551</v>
      </c>
      <c r="D15" s="11">
        <f>SUM(D13:D14)</f>
        <v>27271</v>
      </c>
      <c r="E15" s="11">
        <f>SUM(E13:E14)</f>
        <v>26627</v>
      </c>
      <c r="F15" s="11">
        <f t="shared" si="0"/>
        <v>-644</v>
      </c>
      <c r="G15" s="12"/>
    </row>
    <row r="16" spans="2:7" x14ac:dyDescent="0.25">
      <c r="B16" s="8" t="s">
        <v>19</v>
      </c>
      <c r="C16" s="9">
        <v>1116</v>
      </c>
      <c r="D16" s="9">
        <v>1839</v>
      </c>
      <c r="E16" s="9">
        <v>312</v>
      </c>
      <c r="F16" s="9">
        <f t="shared" si="0"/>
        <v>-1527</v>
      </c>
    </row>
    <row r="17" spans="2:10" x14ac:dyDescent="0.25">
      <c r="B17" s="10" t="s">
        <v>20</v>
      </c>
      <c r="C17" s="11">
        <f>SUM(C15:C16)</f>
        <v>17667</v>
      </c>
      <c r="D17" s="11">
        <f>SUM(D15:D16)</f>
        <v>29110</v>
      </c>
      <c r="E17" s="11">
        <f>SUM(E15:E16)</f>
        <v>26939</v>
      </c>
      <c r="F17" s="11">
        <f t="shared" si="0"/>
        <v>-2171</v>
      </c>
      <c r="G17" s="12"/>
      <c r="H17" s="13"/>
      <c r="I17" s="1"/>
      <c r="J17" s="1"/>
    </row>
    <row r="18" spans="2:10" x14ac:dyDescent="0.25">
      <c r="B18" s="3"/>
      <c r="C18" s="14"/>
      <c r="D18" s="14"/>
      <c r="E18" s="14"/>
      <c r="F18" s="14"/>
    </row>
    <row r="19" spans="2:10" x14ac:dyDescent="0.25">
      <c r="B19" s="10" t="s">
        <v>16</v>
      </c>
      <c r="C19" s="11">
        <f>C13</f>
        <v>11798</v>
      </c>
      <c r="D19" s="11">
        <f>D13</f>
        <v>19439</v>
      </c>
      <c r="E19" s="11">
        <f>E13</f>
        <v>18131</v>
      </c>
      <c r="F19" s="11">
        <f t="shared" ref="F19:F55" si="3">E19-D19</f>
        <v>-1308</v>
      </c>
      <c r="G19" s="12"/>
      <c r="H19" s="15"/>
    </row>
    <row r="20" spans="2:10" x14ac:dyDescent="0.25">
      <c r="B20" s="8" t="s">
        <v>21</v>
      </c>
      <c r="C20" s="9">
        <f>-C10</f>
        <v>-1826</v>
      </c>
      <c r="D20" s="9">
        <f>-D10</f>
        <v>-3008</v>
      </c>
      <c r="E20" s="9">
        <f>-E10</f>
        <v>-3328</v>
      </c>
      <c r="F20" s="9">
        <f t="shared" si="3"/>
        <v>-320</v>
      </c>
    </row>
    <row r="21" spans="2:10" x14ac:dyDescent="0.25">
      <c r="B21" s="8" t="s">
        <v>22</v>
      </c>
      <c r="C21" s="9">
        <f>SUM(C22,C25:C27)</f>
        <v>-3835</v>
      </c>
      <c r="D21" s="9">
        <f>SUM(D22,D25:D27)</f>
        <v>-6318</v>
      </c>
      <c r="E21" s="9">
        <f>SUM(E22,E25:E27)</f>
        <v>-7488</v>
      </c>
      <c r="F21" s="9">
        <f t="shared" si="3"/>
        <v>-1170</v>
      </c>
    </row>
    <row r="22" spans="2:10" x14ac:dyDescent="0.25">
      <c r="B22" s="16" t="s">
        <v>23</v>
      </c>
      <c r="C22" s="9">
        <v>-4427</v>
      </c>
      <c r="D22" s="9">
        <v>-7295</v>
      </c>
      <c r="E22" s="9">
        <v>-6994</v>
      </c>
      <c r="F22" s="9">
        <f t="shared" si="3"/>
        <v>301</v>
      </c>
    </row>
    <row r="23" spans="2:10" x14ac:dyDescent="0.25">
      <c r="B23" s="17" t="s">
        <v>24</v>
      </c>
      <c r="C23" s="18">
        <v>0.28774135678624885</v>
      </c>
      <c r="D23" s="18">
        <v>0.28774135678624885</v>
      </c>
      <c r="E23" s="18">
        <v>0.38127831853341315</v>
      </c>
      <c r="F23" s="18">
        <f t="shared" si="3"/>
        <v>9.3536961747164304E-2</v>
      </c>
    </row>
    <row r="24" spans="2:10" ht="30" x14ac:dyDescent="0.25">
      <c r="B24" s="17" t="s">
        <v>25</v>
      </c>
      <c r="C24" s="18">
        <v>0.23374146912950544</v>
      </c>
      <c r="D24" s="18">
        <v>0.23374146912950544</v>
      </c>
      <c r="E24" s="18">
        <v>0.32506841665209257</v>
      </c>
      <c r="F24" s="18">
        <f t="shared" si="3"/>
        <v>9.1326947522587132E-2</v>
      </c>
    </row>
    <row r="25" spans="2:10" x14ac:dyDescent="0.25">
      <c r="B25" s="16" t="s">
        <v>26</v>
      </c>
      <c r="C25" s="19">
        <f>-C11</f>
        <v>-334</v>
      </c>
      <c r="D25" s="19">
        <f>-D11</f>
        <v>-550</v>
      </c>
      <c r="E25" s="19">
        <f>-E11</f>
        <v>-1165</v>
      </c>
      <c r="F25" s="9">
        <f t="shared" si="3"/>
        <v>-615</v>
      </c>
    </row>
    <row r="26" spans="2:10" x14ac:dyDescent="0.25">
      <c r="B26" s="16" t="s">
        <v>27</v>
      </c>
      <c r="C26" s="9">
        <v>-87</v>
      </c>
      <c r="D26" s="9">
        <v>-143</v>
      </c>
      <c r="E26" s="9">
        <v>-202</v>
      </c>
      <c r="F26" s="9">
        <f t="shared" si="3"/>
        <v>-59</v>
      </c>
      <c r="I26" s="1"/>
    </row>
    <row r="27" spans="2:10" x14ac:dyDescent="0.25">
      <c r="B27" s="16" t="s">
        <v>28</v>
      </c>
      <c r="C27" s="9">
        <v>1013</v>
      </c>
      <c r="D27" s="9">
        <v>1670</v>
      </c>
      <c r="E27" s="9">
        <v>873</v>
      </c>
      <c r="F27" s="9">
        <f t="shared" si="3"/>
        <v>-797</v>
      </c>
      <c r="I27" s="1"/>
      <c r="J27" s="1"/>
    </row>
    <row r="28" spans="2:10" x14ac:dyDescent="0.25">
      <c r="B28" s="8" t="s">
        <v>29</v>
      </c>
      <c r="C28" s="9">
        <v>-3607</v>
      </c>
      <c r="D28" s="9">
        <v>-5943</v>
      </c>
      <c r="E28" s="9">
        <v>-2047</v>
      </c>
      <c r="F28" s="9">
        <f t="shared" si="3"/>
        <v>3896</v>
      </c>
    </row>
    <row r="29" spans="2:10" x14ac:dyDescent="0.25">
      <c r="B29" s="8" t="s">
        <v>30</v>
      </c>
      <c r="C29" s="9">
        <v>9993</v>
      </c>
      <c r="D29" s="9">
        <v>16465</v>
      </c>
      <c r="E29" s="9">
        <v>-751</v>
      </c>
      <c r="F29" s="9">
        <f t="shared" si="3"/>
        <v>-17216</v>
      </c>
    </row>
    <row r="30" spans="2:10" x14ac:dyDescent="0.25">
      <c r="B30" s="10" t="s">
        <v>31</v>
      </c>
      <c r="C30" s="11">
        <f>SUM(C19:C21,C28,C29)</f>
        <v>12523</v>
      </c>
      <c r="D30" s="11">
        <f>SUM(D19:D21,D28,D29)</f>
        <v>20635</v>
      </c>
      <c r="E30" s="11">
        <f>SUM(E19:E21,E28,E29)</f>
        <v>4517</v>
      </c>
      <c r="F30" s="11">
        <f t="shared" si="3"/>
        <v>-16118</v>
      </c>
      <c r="G30" s="12"/>
      <c r="H30" s="13"/>
    </row>
    <row r="31" spans="2:10" x14ac:dyDescent="0.25">
      <c r="B31" s="8" t="s">
        <v>19</v>
      </c>
      <c r="C31" s="9">
        <v>887</v>
      </c>
      <c r="D31" s="9">
        <v>1462</v>
      </c>
      <c r="E31" s="9">
        <v>-1051</v>
      </c>
      <c r="F31" s="9">
        <f t="shared" si="3"/>
        <v>-2513</v>
      </c>
    </row>
    <row r="32" spans="2:10" x14ac:dyDescent="0.25">
      <c r="B32" s="8" t="s">
        <v>32</v>
      </c>
      <c r="C32" s="9">
        <v>311</v>
      </c>
      <c r="D32" s="9">
        <v>512</v>
      </c>
      <c r="E32" s="9">
        <v>-1478</v>
      </c>
      <c r="F32" s="21">
        <f t="shared" si="3"/>
        <v>-1990</v>
      </c>
    </row>
    <row r="33" spans="1:9" x14ac:dyDescent="0.25">
      <c r="B33" s="8" t="s">
        <v>33</v>
      </c>
      <c r="C33" s="9">
        <v>-11116</v>
      </c>
      <c r="D33" s="9">
        <v>-18316</v>
      </c>
      <c r="E33" s="9">
        <v>1379</v>
      </c>
      <c r="F33" s="21">
        <f t="shared" si="3"/>
        <v>19695</v>
      </c>
    </row>
    <row r="34" spans="1:9" x14ac:dyDescent="0.25">
      <c r="B34" s="10" t="s">
        <v>34</v>
      </c>
      <c r="C34" s="11">
        <f>SUM(C30:C33)</f>
        <v>2605</v>
      </c>
      <c r="D34" s="11">
        <f>SUM(D30:D33)</f>
        <v>4293</v>
      </c>
      <c r="E34" s="11">
        <f>SUM(E30:E33)</f>
        <v>3367</v>
      </c>
      <c r="F34" s="11">
        <f t="shared" si="3"/>
        <v>-926</v>
      </c>
      <c r="G34" s="12"/>
      <c r="H34" s="15"/>
      <c r="I34" s="20"/>
    </row>
    <row r="35" spans="1:9" x14ac:dyDescent="0.25">
      <c r="B35" s="8" t="s">
        <v>35</v>
      </c>
      <c r="C35" s="22">
        <f t="shared" ref="C35:D35" si="4">C34*1000000/118106896712*100</f>
        <v>2.2056290297358432</v>
      </c>
      <c r="D35" s="22">
        <f t="shared" si="4"/>
        <v>3.6348427733804125</v>
      </c>
      <c r="E35" s="22">
        <f>E34*1000000/118106896712*100</f>
        <v>2.850807271831318</v>
      </c>
      <c r="F35" s="23">
        <f t="shared" si="3"/>
        <v>-0.78403550154909452</v>
      </c>
    </row>
    <row r="36" spans="1:9" x14ac:dyDescent="0.25">
      <c r="B36" s="8" t="s">
        <v>36</v>
      </c>
      <c r="C36" s="24">
        <f>C37/C34</f>
        <v>1.0426103646833014</v>
      </c>
      <c r="D36" s="24">
        <f>D37/D34</f>
        <v>1.0426275331935708</v>
      </c>
      <c r="E36" s="25">
        <v>0.97870000000000001</v>
      </c>
      <c r="F36" s="24">
        <f t="shared" si="3"/>
        <v>-6.3927533193570807E-2</v>
      </c>
    </row>
    <row r="37" spans="1:9" x14ac:dyDescent="0.25">
      <c r="B37" s="8" t="s">
        <v>37</v>
      </c>
      <c r="C37" s="9">
        <v>2716</v>
      </c>
      <c r="D37" s="9">
        <v>4476</v>
      </c>
      <c r="E37" s="21">
        <v>3295</v>
      </c>
      <c r="F37" s="9">
        <f t="shared" si="3"/>
        <v>-1181</v>
      </c>
    </row>
    <row r="38" spans="1:9" x14ac:dyDescent="0.25">
      <c r="B38" s="8" t="s">
        <v>38</v>
      </c>
      <c r="C38" s="22">
        <v>2.2996116870489636</v>
      </c>
      <c r="D38" s="22">
        <v>3.7897871543560973</v>
      </c>
      <c r="E38" s="26">
        <v>2.7898455481687536</v>
      </c>
      <c r="F38" s="27">
        <f t="shared" si="3"/>
        <v>-0.99994160618734362</v>
      </c>
    </row>
    <row r="39" spans="1:9" x14ac:dyDescent="0.25">
      <c r="B39" s="8"/>
      <c r="C39" s="22"/>
      <c r="D39" s="22"/>
      <c r="E39" s="22"/>
      <c r="F39" s="22"/>
    </row>
    <row r="40" spans="1:9" x14ac:dyDescent="0.25">
      <c r="B40" s="10" t="s">
        <v>39</v>
      </c>
      <c r="C40" s="11">
        <v>11456</v>
      </c>
      <c r="D40" s="11">
        <v>18878</v>
      </c>
      <c r="E40" s="11">
        <v>10272</v>
      </c>
      <c r="F40" s="11">
        <f t="shared" si="3"/>
        <v>-8606</v>
      </c>
      <c r="G40" s="12"/>
    </row>
    <row r="41" spans="1:9" x14ac:dyDescent="0.25">
      <c r="B41" s="8" t="s">
        <v>40</v>
      </c>
      <c r="C41" s="9">
        <v>-7162</v>
      </c>
      <c r="D41" s="9">
        <v>-11801</v>
      </c>
      <c r="E41" s="9">
        <v>-16870</v>
      </c>
      <c r="F41" s="28">
        <f t="shared" si="3"/>
        <v>-5069</v>
      </c>
    </row>
    <row r="42" spans="1:9" x14ac:dyDescent="0.25">
      <c r="B42" s="10" t="s">
        <v>41</v>
      </c>
      <c r="C42" s="11">
        <f>SUM(C40:C41)</f>
        <v>4294</v>
      </c>
      <c r="D42" s="11">
        <f>SUM(D40:D41)</f>
        <v>7077</v>
      </c>
      <c r="E42" s="11">
        <f>SUM(E40:E41)</f>
        <v>-6598</v>
      </c>
      <c r="F42" s="11">
        <f t="shared" si="3"/>
        <v>-13675</v>
      </c>
      <c r="G42" s="12"/>
    </row>
    <row r="43" spans="1:9" x14ac:dyDescent="0.25">
      <c r="B43" s="8" t="s">
        <v>42</v>
      </c>
      <c r="C43" s="9">
        <v>-2971</v>
      </c>
      <c r="D43" s="9">
        <v>-4896</v>
      </c>
      <c r="E43" s="9">
        <v>-5164</v>
      </c>
      <c r="F43" s="28">
        <f t="shared" si="3"/>
        <v>-268</v>
      </c>
    </row>
    <row r="44" spans="1:9" x14ac:dyDescent="0.25">
      <c r="B44" s="8" t="s">
        <v>43</v>
      </c>
      <c r="C44" s="9">
        <v>-718</v>
      </c>
      <c r="D44" s="9">
        <v>-1183</v>
      </c>
      <c r="E44" s="9">
        <v>-3149</v>
      </c>
      <c r="F44" s="28">
        <f t="shared" si="3"/>
        <v>-1966</v>
      </c>
    </row>
    <row r="45" spans="1:9" x14ac:dyDescent="0.25">
      <c r="B45" s="10" t="s">
        <v>44</v>
      </c>
      <c r="C45" s="11">
        <f>SUM(C42:C44)</f>
        <v>605</v>
      </c>
      <c r="D45" s="11">
        <f>SUM(D42:D44)</f>
        <v>998</v>
      </c>
      <c r="E45" s="11">
        <f>SUM(E42:E44)</f>
        <v>-14911</v>
      </c>
      <c r="F45" s="11">
        <f t="shared" si="3"/>
        <v>-15909</v>
      </c>
      <c r="G45" s="12"/>
    </row>
    <row r="46" spans="1:9" x14ac:dyDescent="0.25">
      <c r="B46" s="8"/>
      <c r="C46" s="29"/>
      <c r="D46" s="29"/>
      <c r="E46" s="9"/>
      <c r="F46" s="29"/>
    </row>
    <row r="47" spans="1:9" x14ac:dyDescent="0.25">
      <c r="B47" s="8" t="s">
        <v>45</v>
      </c>
      <c r="C47" s="9">
        <v>14830</v>
      </c>
      <c r="D47" s="9">
        <v>24436</v>
      </c>
      <c r="E47" s="9">
        <f>D52</f>
        <v>17688</v>
      </c>
      <c r="F47" s="9">
        <f t="shared" si="3"/>
        <v>-6748</v>
      </c>
    </row>
    <row r="48" spans="1:9" x14ac:dyDescent="0.25">
      <c r="A48" s="30"/>
      <c r="B48" s="16" t="s">
        <v>44</v>
      </c>
      <c r="C48" s="9">
        <v>-606</v>
      </c>
      <c r="D48" s="9">
        <f>-D45</f>
        <v>-998</v>
      </c>
      <c r="E48" s="9">
        <f>-E45</f>
        <v>14911</v>
      </c>
      <c r="F48" s="9">
        <f t="shared" si="3"/>
        <v>15909</v>
      </c>
    </row>
    <row r="49" spans="1:16" x14ac:dyDescent="0.25">
      <c r="A49" s="30"/>
      <c r="B49" s="16" t="s">
        <v>46</v>
      </c>
      <c r="C49" s="9">
        <v>1959</v>
      </c>
      <c r="D49" s="9">
        <v>3228</v>
      </c>
      <c r="E49" s="9">
        <v>3978</v>
      </c>
      <c r="F49" s="9">
        <f t="shared" si="3"/>
        <v>750</v>
      </c>
      <c r="H49" s="15"/>
    </row>
    <row r="50" spans="1:16" x14ac:dyDescent="0.25">
      <c r="A50" s="30"/>
      <c r="B50" s="16" t="s">
        <v>47</v>
      </c>
      <c r="C50" s="9">
        <v>2130</v>
      </c>
      <c r="D50" s="9">
        <v>3509</v>
      </c>
      <c r="E50" s="9">
        <v>2827</v>
      </c>
      <c r="F50" s="9">
        <f t="shared" si="3"/>
        <v>-682</v>
      </c>
    </row>
    <row r="51" spans="1:16" x14ac:dyDescent="0.25">
      <c r="A51" s="30"/>
      <c r="B51" s="16" t="s">
        <v>48</v>
      </c>
      <c r="C51" s="9">
        <f>C52-SUM(C47:C50)</f>
        <v>-7578</v>
      </c>
      <c r="D51" s="9">
        <f>D52-SUM(D47:D50)</f>
        <v>-12487</v>
      </c>
      <c r="E51" s="9">
        <f>E52-SUM(E47:E50)</f>
        <v>-10842</v>
      </c>
      <c r="F51" s="9">
        <f t="shared" si="3"/>
        <v>1645</v>
      </c>
    </row>
    <row r="52" spans="1:16" x14ac:dyDescent="0.25">
      <c r="A52" s="30"/>
      <c r="B52" s="8" t="s">
        <v>49</v>
      </c>
      <c r="C52" s="9">
        <v>10735</v>
      </c>
      <c r="D52" s="9">
        <v>17688</v>
      </c>
      <c r="E52" s="9">
        <v>28562</v>
      </c>
      <c r="F52" s="9">
        <f t="shared" si="3"/>
        <v>10874</v>
      </c>
    </row>
    <row r="53" spans="1:16" s="2" customFormat="1" x14ac:dyDescent="0.25">
      <c r="A53"/>
      <c r="B53" s="10" t="s">
        <v>50</v>
      </c>
      <c r="C53" s="31">
        <f>ROUND(C52/C17,1)</f>
        <v>0.6</v>
      </c>
      <c r="D53" s="31">
        <f>ROUND(D52/D17,1)</f>
        <v>0.6</v>
      </c>
      <c r="E53" s="31">
        <f>ROUND(E52/E17,1)</f>
        <v>1.1000000000000001</v>
      </c>
      <c r="F53" s="31">
        <f t="shared" si="3"/>
        <v>0.50000000000000011</v>
      </c>
      <c r="G53" s="12"/>
      <c r="I53"/>
      <c r="J53"/>
      <c r="K53"/>
      <c r="L53"/>
      <c r="M53"/>
      <c r="N53"/>
      <c r="O53"/>
      <c r="P53"/>
    </row>
    <row r="54" spans="1:16" s="2" customFormat="1" x14ac:dyDescent="0.25">
      <c r="A54"/>
      <c r="B54" s="3"/>
      <c r="C54"/>
      <c r="D54"/>
      <c r="E54"/>
      <c r="F54" s="32"/>
      <c r="G54"/>
      <c r="I54"/>
      <c r="J54"/>
      <c r="K54"/>
      <c r="L54"/>
      <c r="M54"/>
      <c r="N54"/>
      <c r="O54"/>
      <c r="P54"/>
    </row>
    <row r="55" spans="1:16" s="2" customFormat="1" x14ac:dyDescent="0.25">
      <c r="A55"/>
      <c r="B55" s="10" t="s">
        <v>51</v>
      </c>
      <c r="C55" s="11">
        <v>15188</v>
      </c>
      <c r="D55" s="11">
        <v>25026</v>
      </c>
      <c r="E55" s="11">
        <v>35983</v>
      </c>
      <c r="F55" s="11">
        <f t="shared" si="3"/>
        <v>10957</v>
      </c>
      <c r="G55" s="12"/>
      <c r="I55"/>
      <c r="J55"/>
      <c r="K55"/>
      <c r="L55"/>
      <c r="M55"/>
      <c r="N55"/>
      <c r="O55"/>
      <c r="P55"/>
    </row>
    <row r="56" spans="1:16" s="2" customFormat="1" x14ac:dyDescent="0.25">
      <c r="A56"/>
      <c r="B56"/>
      <c r="C56" s="33"/>
      <c r="D56" s="33"/>
      <c r="E56" s="33"/>
      <c r="F56" s="1"/>
      <c r="G56"/>
      <c r="I56"/>
      <c r="J56"/>
      <c r="K56"/>
      <c r="L56"/>
      <c r="M56"/>
      <c r="N56"/>
      <c r="O56"/>
      <c r="P56"/>
    </row>
    <row r="57" spans="1:16" s="2" customFormat="1" x14ac:dyDescent="0.25">
      <c r="A57"/>
      <c r="B57" t="s">
        <v>52</v>
      </c>
      <c r="C57"/>
      <c r="D57"/>
      <c r="E57"/>
      <c r="F57" s="1"/>
      <c r="G57"/>
      <c r="I57"/>
      <c r="J57"/>
      <c r="K57"/>
      <c r="L57"/>
      <c r="M57"/>
      <c r="N57"/>
      <c r="O57"/>
      <c r="P57"/>
    </row>
    <row r="58" spans="1:16" s="2" customFormat="1" x14ac:dyDescent="0.25">
      <c r="A58"/>
      <c r="B58"/>
      <c r="C58" s="1"/>
      <c r="D58" s="1"/>
      <c r="E58" s="1"/>
      <c r="F58"/>
      <c r="G58"/>
      <c r="I58"/>
      <c r="J58"/>
      <c r="K58"/>
      <c r="L58"/>
      <c r="M58"/>
      <c r="N58"/>
      <c r="O58"/>
      <c r="P58"/>
    </row>
    <row r="60" spans="1:16" s="2" customFormat="1" x14ac:dyDescent="0.25">
      <c r="A60"/>
      <c r="B60"/>
      <c r="C60" s="1"/>
      <c r="D60" s="1"/>
      <c r="E60" s="1"/>
      <c r="F60" s="1"/>
      <c r="G60"/>
      <c r="I60"/>
      <c r="J60"/>
      <c r="K60"/>
      <c r="L60"/>
      <c r="M60"/>
      <c r="N60"/>
      <c r="O60"/>
      <c r="P60"/>
    </row>
    <row r="61" spans="1:16" s="2" customFormat="1" x14ac:dyDescent="0.25">
      <c r="A61"/>
      <c r="B61"/>
      <c r="C61" s="1"/>
      <c r="D61" s="1"/>
      <c r="E61" s="1"/>
      <c r="F61"/>
      <c r="G61"/>
      <c r="I61"/>
      <c r="J61"/>
      <c r="K61"/>
      <c r="L61"/>
      <c r="M61"/>
      <c r="N61"/>
      <c r="O61"/>
      <c r="P61"/>
    </row>
    <row r="62" spans="1:16" s="2" customFormat="1" x14ac:dyDescent="0.25">
      <c r="A62"/>
      <c r="B62"/>
      <c r="C62" s="34"/>
      <c r="D62" s="34"/>
      <c r="E62" s="34"/>
      <c r="F62"/>
      <c r="G62"/>
      <c r="I62"/>
      <c r="J62"/>
      <c r="K62"/>
      <c r="L62"/>
      <c r="M62"/>
      <c r="N62"/>
      <c r="O62"/>
      <c r="P62"/>
    </row>
  </sheetData>
  <pageMargins left="0.25" right="0.25" top="0.75" bottom="0.75" header="0.3" footer="0.3"/>
  <pageSetup paperSize="9" scale="83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9545-F98D-4DB7-B9B9-6FD07DC9FCC2}">
  <sheetPr>
    <pageSetUpPr fitToPage="1"/>
  </sheetPr>
  <dimension ref="B1:H66"/>
  <sheetViews>
    <sheetView showGridLines="0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5" width="12.140625" bestFit="1" customWidth="1"/>
    <col min="6" max="6" width="12.140625" customWidth="1"/>
    <col min="7" max="7" width="4.85546875" customWidth="1"/>
  </cols>
  <sheetData>
    <row r="1" spans="2:8" x14ac:dyDescent="0.25">
      <c r="C1" s="70" t="s">
        <v>0</v>
      </c>
      <c r="D1" s="70" t="s">
        <v>1</v>
      </c>
      <c r="E1" s="70" t="s">
        <v>1</v>
      </c>
      <c r="F1" s="71"/>
    </row>
    <row r="2" spans="2:8" x14ac:dyDescent="0.25">
      <c r="B2" s="35" t="s">
        <v>53</v>
      </c>
      <c r="C2" s="36" t="s">
        <v>3</v>
      </c>
      <c r="D2" s="36" t="s">
        <v>3</v>
      </c>
      <c r="E2" s="36" t="s">
        <v>3</v>
      </c>
      <c r="F2" s="4" t="str">
        <f>Consolidated!F2</f>
        <v>Delta</v>
      </c>
      <c r="G2" s="37"/>
    </row>
    <row r="3" spans="2:8" ht="15.75" thickBot="1" x14ac:dyDescent="0.3">
      <c r="B3" s="38" t="s">
        <v>5</v>
      </c>
      <c r="C3" s="6">
        <v>2022</v>
      </c>
      <c r="D3" s="6">
        <v>2022</v>
      </c>
      <c r="E3" s="6">
        <v>2023</v>
      </c>
      <c r="F3" s="7" t="str">
        <f>Consolidated!F3</f>
        <v>23-22</v>
      </c>
      <c r="G3" s="37"/>
    </row>
    <row r="4" spans="2:8" x14ac:dyDescent="0.25">
      <c r="B4" s="8" t="s">
        <v>54</v>
      </c>
      <c r="C4" s="39">
        <v>3474</v>
      </c>
      <c r="D4" s="39">
        <v>5724</v>
      </c>
      <c r="E4" s="39">
        <v>4609</v>
      </c>
      <c r="F4" s="39">
        <f>E4-D4</f>
        <v>-1115</v>
      </c>
      <c r="G4" s="40"/>
      <c r="H4" s="15"/>
    </row>
    <row r="5" spans="2:8" x14ac:dyDescent="0.25">
      <c r="B5" s="8" t="s">
        <v>55</v>
      </c>
      <c r="C5" s="39">
        <v>1140</v>
      </c>
      <c r="D5" s="39">
        <v>1878</v>
      </c>
      <c r="E5" s="39">
        <v>1568</v>
      </c>
      <c r="F5" s="39">
        <f t="shared" ref="F5:F20" si="0">E5-D5</f>
        <v>-310</v>
      </c>
      <c r="G5" s="40"/>
    </row>
    <row r="6" spans="2:8" x14ac:dyDescent="0.25">
      <c r="B6" s="8" t="s">
        <v>56</v>
      </c>
      <c r="C6" s="39">
        <v>-1094</v>
      </c>
      <c r="D6" s="39">
        <v>-1803</v>
      </c>
      <c r="E6" s="39">
        <v>-2496</v>
      </c>
      <c r="F6" s="39">
        <f t="shared" si="0"/>
        <v>-693</v>
      </c>
      <c r="G6" s="41"/>
    </row>
    <row r="7" spans="2:8" x14ac:dyDescent="0.25">
      <c r="B7" s="8" t="s">
        <v>57</v>
      </c>
      <c r="C7" s="39">
        <f t="shared" ref="C7:E7" si="1">SUM(C8:C10)</f>
        <v>271</v>
      </c>
      <c r="D7" s="39">
        <f t="shared" si="1"/>
        <v>447</v>
      </c>
      <c r="E7" s="39">
        <f t="shared" si="1"/>
        <v>208</v>
      </c>
      <c r="F7" s="39">
        <f t="shared" si="0"/>
        <v>-239</v>
      </c>
      <c r="G7" s="40"/>
    </row>
    <row r="8" spans="2:8" x14ac:dyDescent="0.25">
      <c r="B8" s="16" t="s">
        <v>58</v>
      </c>
      <c r="C8" s="39">
        <v>-206</v>
      </c>
      <c r="D8" s="39">
        <v>-339</v>
      </c>
      <c r="E8" s="39">
        <v>-875</v>
      </c>
      <c r="F8" s="39">
        <f t="shared" si="0"/>
        <v>-536</v>
      </c>
      <c r="G8" s="40"/>
    </row>
    <row r="9" spans="2:8" x14ac:dyDescent="0.25">
      <c r="B9" s="16" t="s">
        <v>59</v>
      </c>
      <c r="C9" s="39">
        <v>407</v>
      </c>
      <c r="D9" s="39">
        <v>671</v>
      </c>
      <c r="E9" s="39">
        <v>939</v>
      </c>
      <c r="F9" s="39">
        <f t="shared" si="0"/>
        <v>268</v>
      </c>
      <c r="G9" s="40"/>
    </row>
    <row r="10" spans="2:8" x14ac:dyDescent="0.25">
      <c r="B10" s="16" t="s">
        <v>60</v>
      </c>
      <c r="C10" s="39">
        <v>70</v>
      </c>
      <c r="D10" s="39">
        <v>115</v>
      </c>
      <c r="E10" s="39">
        <v>144</v>
      </c>
      <c r="F10" s="39">
        <f t="shared" si="0"/>
        <v>29</v>
      </c>
      <c r="G10" s="40"/>
    </row>
    <row r="11" spans="2:8" x14ac:dyDescent="0.25">
      <c r="B11" s="8" t="s">
        <v>28</v>
      </c>
      <c r="C11" s="39">
        <v>-539</v>
      </c>
      <c r="D11" s="39">
        <v>-888</v>
      </c>
      <c r="E11" s="39">
        <v>336</v>
      </c>
      <c r="F11" s="39">
        <f t="shared" si="0"/>
        <v>1224</v>
      </c>
      <c r="G11" s="40"/>
    </row>
    <row r="12" spans="2:8" x14ac:dyDescent="0.25">
      <c r="B12" s="10" t="s">
        <v>20</v>
      </c>
      <c r="C12" s="42">
        <f>SUM(C4:C7,C11)</f>
        <v>3252</v>
      </c>
      <c r="D12" s="42">
        <f>SUM(D4:D7,D11)</f>
        <v>5358</v>
      </c>
      <c r="E12" s="42">
        <f>SUM(E4:E7,E11)</f>
        <v>4225</v>
      </c>
      <c r="F12" s="42">
        <f t="shared" si="0"/>
        <v>-1133</v>
      </c>
    </row>
    <row r="13" spans="2:8" x14ac:dyDescent="0.25">
      <c r="B13" s="8" t="s">
        <v>61</v>
      </c>
      <c r="C13" s="39">
        <f>C17-SUM(C12,C14:C16)</f>
        <v>-1047</v>
      </c>
      <c r="D13" s="39">
        <f t="shared" ref="D13:E13" si="2">D17-SUM(D12,D14:D16)</f>
        <v>-1724</v>
      </c>
      <c r="E13" s="39">
        <f t="shared" si="2"/>
        <v>-857</v>
      </c>
      <c r="F13" s="43">
        <f t="shared" si="0"/>
        <v>867</v>
      </c>
    </row>
    <row r="14" spans="2:8" x14ac:dyDescent="0.25">
      <c r="B14" s="8" t="s">
        <v>62</v>
      </c>
      <c r="C14" s="39">
        <v>6711</v>
      </c>
      <c r="D14" s="39">
        <v>11058</v>
      </c>
      <c r="E14" s="39">
        <v>-8663</v>
      </c>
      <c r="F14" s="43">
        <f t="shared" si="0"/>
        <v>-19721</v>
      </c>
    </row>
    <row r="15" spans="2:8" x14ac:dyDescent="0.25">
      <c r="B15" s="8" t="s">
        <v>63</v>
      </c>
      <c r="C15" s="39">
        <v>324</v>
      </c>
      <c r="D15" s="39">
        <v>534</v>
      </c>
      <c r="E15" s="39">
        <v>321</v>
      </c>
      <c r="F15" s="43">
        <f t="shared" si="0"/>
        <v>-213</v>
      </c>
    </row>
    <row r="16" spans="2:8" x14ac:dyDescent="0.25">
      <c r="B16" s="8" t="s">
        <v>64</v>
      </c>
      <c r="C16" s="39">
        <v>-4353</v>
      </c>
      <c r="D16" s="39">
        <v>-7173</v>
      </c>
      <c r="E16" s="39">
        <v>2532</v>
      </c>
      <c r="F16" s="43">
        <f t="shared" si="0"/>
        <v>9705</v>
      </c>
    </row>
    <row r="17" spans="2:8" x14ac:dyDescent="0.25">
      <c r="B17" s="10" t="s">
        <v>39</v>
      </c>
      <c r="C17" s="42">
        <v>4887</v>
      </c>
      <c r="D17" s="42">
        <v>8053</v>
      </c>
      <c r="E17" s="42">
        <v>-2442</v>
      </c>
      <c r="F17" s="42">
        <f t="shared" si="0"/>
        <v>-10495</v>
      </c>
    </row>
    <row r="18" spans="2:8" x14ac:dyDescent="0.25">
      <c r="B18" s="8" t="s">
        <v>61</v>
      </c>
      <c r="C18" s="39">
        <v>-24</v>
      </c>
      <c r="D18" s="39">
        <v>-40</v>
      </c>
      <c r="E18" s="39">
        <v>-62</v>
      </c>
      <c r="F18" s="43">
        <f t="shared" si="0"/>
        <v>-22</v>
      </c>
    </row>
    <row r="19" spans="2:8" x14ac:dyDescent="0.25">
      <c r="B19" s="8" t="s">
        <v>40</v>
      </c>
      <c r="C19" s="39">
        <v>-133</v>
      </c>
      <c r="D19" s="39">
        <v>-219</v>
      </c>
      <c r="E19" s="39">
        <v>-219</v>
      </c>
      <c r="F19" s="39">
        <f t="shared" si="0"/>
        <v>0</v>
      </c>
      <c r="G19" s="40"/>
    </row>
    <row r="20" spans="2:8" x14ac:dyDescent="0.25">
      <c r="B20" s="10" t="s">
        <v>41</v>
      </c>
      <c r="C20" s="42">
        <v>4730</v>
      </c>
      <c r="D20" s="42">
        <v>7794</v>
      </c>
      <c r="E20" s="42">
        <v>-2723</v>
      </c>
      <c r="F20" s="42">
        <f t="shared" si="0"/>
        <v>-10517</v>
      </c>
    </row>
    <row r="22" spans="2:8" x14ac:dyDescent="0.25">
      <c r="B22" s="8"/>
      <c r="C22" s="70" t="s">
        <v>0</v>
      </c>
      <c r="D22" s="70" t="s">
        <v>1</v>
      </c>
      <c r="E22" s="70" t="s">
        <v>1</v>
      </c>
      <c r="F22" s="71"/>
    </row>
    <row r="23" spans="2:8" x14ac:dyDescent="0.25">
      <c r="B23" s="35" t="s">
        <v>65</v>
      </c>
      <c r="C23" s="36" t="s">
        <v>3</v>
      </c>
      <c r="D23" s="36" t="s">
        <v>3</v>
      </c>
      <c r="E23" s="36" t="s">
        <v>3</v>
      </c>
      <c r="F23" s="4" t="s">
        <v>4</v>
      </c>
      <c r="G23" s="37"/>
    </row>
    <row r="24" spans="2:8" ht="15.75" thickBot="1" x14ac:dyDescent="0.3">
      <c r="B24" s="38" t="s">
        <v>5</v>
      </c>
      <c r="C24" s="6">
        <v>2022</v>
      </c>
      <c r="D24" s="6">
        <v>2022</v>
      </c>
      <c r="E24" s="6">
        <v>2023</v>
      </c>
      <c r="F24" s="7" t="s">
        <v>6</v>
      </c>
      <c r="G24" s="37"/>
    </row>
    <row r="25" spans="2:8" x14ac:dyDescent="0.25">
      <c r="B25" s="8" t="s">
        <v>7</v>
      </c>
      <c r="C25" s="39">
        <v>268</v>
      </c>
      <c r="D25" s="39">
        <v>442</v>
      </c>
      <c r="E25" s="39">
        <v>1634</v>
      </c>
      <c r="F25" s="43">
        <f t="shared" ref="F25:F36" si="3">E25-D25</f>
        <v>1192</v>
      </c>
    </row>
    <row r="26" spans="2:8" x14ac:dyDescent="0.25">
      <c r="B26" s="8" t="s">
        <v>8</v>
      </c>
      <c r="C26" s="39">
        <v>-80</v>
      </c>
      <c r="D26" s="39">
        <v>-132</v>
      </c>
      <c r="E26" s="39">
        <v>-622</v>
      </c>
      <c r="F26" s="43">
        <f t="shared" si="3"/>
        <v>-490</v>
      </c>
    </row>
    <row r="27" spans="2:8" x14ac:dyDescent="0.25">
      <c r="B27" s="10" t="s">
        <v>66</v>
      </c>
      <c r="C27" s="42">
        <f t="shared" ref="C27:E27" si="4">SUM(C25:C26)</f>
        <v>188</v>
      </c>
      <c r="D27" s="42">
        <f t="shared" si="4"/>
        <v>310</v>
      </c>
      <c r="E27" s="42">
        <f t="shared" si="4"/>
        <v>1012</v>
      </c>
      <c r="F27" s="42">
        <f t="shared" si="3"/>
        <v>702</v>
      </c>
      <c r="H27" s="15"/>
    </row>
    <row r="28" spans="2:8" x14ac:dyDescent="0.25">
      <c r="B28" t="s">
        <v>67</v>
      </c>
      <c r="C28" s="39">
        <v>-94</v>
      </c>
      <c r="D28" s="39">
        <v>-155</v>
      </c>
      <c r="E28" s="39">
        <v>-438</v>
      </c>
      <c r="F28" s="43">
        <f t="shared" si="3"/>
        <v>-283</v>
      </c>
      <c r="H28" s="15"/>
    </row>
    <row r="29" spans="2:8" x14ac:dyDescent="0.25">
      <c r="B29" t="s">
        <v>28</v>
      </c>
      <c r="C29" s="39">
        <v>-70</v>
      </c>
      <c r="D29" s="39">
        <v>-115</v>
      </c>
      <c r="E29" s="39">
        <v>597</v>
      </c>
      <c r="F29" s="43">
        <f t="shared" si="3"/>
        <v>712</v>
      </c>
      <c r="H29" s="15"/>
    </row>
    <row r="30" spans="2:8" x14ac:dyDescent="0.25">
      <c r="B30" s="10" t="s">
        <v>20</v>
      </c>
      <c r="C30" s="42">
        <f>SUM(C27:C29)</f>
        <v>24</v>
      </c>
      <c r="D30" s="42">
        <f>SUM(D27:D29)</f>
        <v>40</v>
      </c>
      <c r="E30" s="42">
        <f>SUM(E27:E29)</f>
        <v>1171</v>
      </c>
      <c r="F30" s="42">
        <f t="shared" si="3"/>
        <v>1131</v>
      </c>
      <c r="H30" s="15"/>
    </row>
    <row r="31" spans="2:8" x14ac:dyDescent="0.25">
      <c r="B31" s="8" t="s">
        <v>61</v>
      </c>
      <c r="C31" s="39">
        <f>C33-C30-C32</f>
        <v>-734</v>
      </c>
      <c r="D31" s="39">
        <f t="shared" ref="D31:E31" si="5">D33-D30-D32</f>
        <v>-1210</v>
      </c>
      <c r="E31" s="39">
        <f t="shared" si="5"/>
        <v>-1435</v>
      </c>
      <c r="F31" s="43">
        <f t="shared" si="3"/>
        <v>-225</v>
      </c>
    </row>
    <row r="32" spans="2:8" x14ac:dyDescent="0.25">
      <c r="B32" s="8" t="s">
        <v>64</v>
      </c>
      <c r="C32" s="39">
        <v>-201</v>
      </c>
      <c r="D32" s="39">
        <v>-331</v>
      </c>
      <c r="E32" s="39">
        <v>-3060</v>
      </c>
      <c r="F32" s="43">
        <f t="shared" si="3"/>
        <v>-2729</v>
      </c>
    </row>
    <row r="33" spans="2:8" x14ac:dyDescent="0.25">
      <c r="B33" s="10" t="s">
        <v>39</v>
      </c>
      <c r="C33" s="42">
        <v>-911</v>
      </c>
      <c r="D33" s="42">
        <v>-1501</v>
      </c>
      <c r="E33" s="42">
        <v>-3324</v>
      </c>
      <c r="F33" s="42">
        <f t="shared" si="3"/>
        <v>-1823</v>
      </c>
    </row>
    <row r="34" spans="2:8" x14ac:dyDescent="0.25">
      <c r="B34" s="8" t="s">
        <v>61</v>
      </c>
      <c r="C34" s="39">
        <v>9</v>
      </c>
      <c r="D34" s="39">
        <v>14</v>
      </c>
      <c r="E34" s="39">
        <v>47</v>
      </c>
      <c r="F34" s="43">
        <f t="shared" si="3"/>
        <v>33</v>
      </c>
    </row>
    <row r="35" spans="2:8" x14ac:dyDescent="0.25">
      <c r="B35" s="8" t="s">
        <v>68</v>
      </c>
      <c r="C35" s="39">
        <v>-90</v>
      </c>
      <c r="D35" s="39">
        <v>-148</v>
      </c>
      <c r="E35" s="39">
        <v>-576</v>
      </c>
      <c r="F35" s="43">
        <f t="shared" si="3"/>
        <v>-428</v>
      </c>
    </row>
    <row r="36" spans="2:8" x14ac:dyDescent="0.25">
      <c r="B36" s="10" t="s">
        <v>41</v>
      </c>
      <c r="C36" s="42">
        <v>-992</v>
      </c>
      <c r="D36" s="42">
        <v>-1635</v>
      </c>
      <c r="E36" s="42">
        <v>-3853</v>
      </c>
      <c r="F36" s="42">
        <f t="shared" si="3"/>
        <v>-2218</v>
      </c>
    </row>
    <row r="37" spans="2:8" x14ac:dyDescent="0.25">
      <c r="B37" s="8"/>
      <c r="C37" s="27"/>
      <c r="D37" s="27"/>
      <c r="E37" s="27"/>
      <c r="F37" s="27"/>
    </row>
    <row r="38" spans="2:8" x14ac:dyDescent="0.25">
      <c r="B38" s="8"/>
      <c r="C38" s="27"/>
      <c r="D38" s="27"/>
      <c r="E38" s="27"/>
      <c r="F38" s="27"/>
    </row>
    <row r="39" spans="2:8" x14ac:dyDescent="0.25">
      <c r="B39" s="35" t="s">
        <v>69</v>
      </c>
      <c r="C39" s="27"/>
      <c r="D39" s="36" t="s">
        <v>3</v>
      </c>
      <c r="E39" s="36" t="s">
        <v>3</v>
      </c>
      <c r="F39" s="4" t="str">
        <f>F2</f>
        <v>Delta</v>
      </c>
      <c r="G39" s="37"/>
    </row>
    <row r="40" spans="2:8" ht="15.75" thickBot="1" x14ac:dyDescent="0.3">
      <c r="B40" s="38" t="s">
        <v>70</v>
      </c>
      <c r="C40" s="27"/>
      <c r="D40" s="6">
        <v>2022</v>
      </c>
      <c r="E40" s="6">
        <v>2023</v>
      </c>
      <c r="F40" s="7" t="str">
        <f>F3</f>
        <v>23-22</v>
      </c>
      <c r="G40" s="37"/>
    </row>
    <row r="41" spans="2:8" x14ac:dyDescent="0.25">
      <c r="B41" s="10" t="s">
        <v>71</v>
      </c>
      <c r="C41" s="27"/>
      <c r="D41" s="44">
        <f t="shared" ref="D41" si="6">SUM(D42,D43)</f>
        <v>39.224079315984909</v>
      </c>
      <c r="E41" s="44">
        <v>43.21280288870809</v>
      </c>
      <c r="F41" s="44">
        <f>E41-D41</f>
        <v>3.9887235727231811</v>
      </c>
      <c r="G41" s="45"/>
      <c r="H41" s="15"/>
    </row>
    <row r="42" spans="2:8" x14ac:dyDescent="0.25">
      <c r="B42" s="16" t="s">
        <v>72</v>
      </c>
      <c r="C42" s="27"/>
      <c r="D42" s="46">
        <v>27.537362506451998</v>
      </c>
      <c r="E42" s="46">
        <v>30.401228529701999</v>
      </c>
      <c r="F42" s="46">
        <f t="shared" ref="F42:F59" si="7">E42-D42</f>
        <v>2.8638660232500008</v>
      </c>
      <c r="G42" s="45"/>
      <c r="H42" s="15"/>
    </row>
    <row r="43" spans="2:8" x14ac:dyDescent="0.25">
      <c r="B43" s="16" t="s">
        <v>73</v>
      </c>
      <c r="C43" s="27"/>
      <c r="D43" s="46">
        <f>SUM(D44:D45)</f>
        <v>11.686716809532911</v>
      </c>
      <c r="E43" s="46">
        <v>12.811574359006089</v>
      </c>
      <c r="F43" s="46">
        <f t="shared" si="7"/>
        <v>1.1248575494731785</v>
      </c>
      <c r="G43" s="45"/>
    </row>
    <row r="44" spans="2:8" x14ac:dyDescent="0.25">
      <c r="B44" s="47" t="s">
        <v>74</v>
      </c>
      <c r="C44" s="27"/>
      <c r="D44" s="46">
        <v>10.331120950407596</v>
      </c>
      <c r="E44" s="46">
        <v>12.759453976295234</v>
      </c>
      <c r="F44" s="46">
        <f t="shared" si="7"/>
        <v>2.4283330258876372</v>
      </c>
      <c r="G44" s="45"/>
    </row>
    <row r="45" spans="2:8" x14ac:dyDescent="0.25">
      <c r="B45" s="47" t="s">
        <v>75</v>
      </c>
      <c r="C45" s="27"/>
      <c r="D45" s="46">
        <v>1.3555958591253139</v>
      </c>
      <c r="E45" s="46">
        <v>5.2120382710856061E-2</v>
      </c>
      <c r="F45" s="46">
        <f t="shared" si="7"/>
        <v>-1.3034754764144578</v>
      </c>
      <c r="G45" s="45"/>
    </row>
    <row r="46" spans="2:8" x14ac:dyDescent="0.25">
      <c r="B46" s="10" t="s">
        <v>76</v>
      </c>
      <c r="C46" s="27"/>
      <c r="D46" s="48">
        <v>6.6424244671782554E-2</v>
      </c>
      <c r="E46" s="48">
        <v>6.0599403263283703E-2</v>
      </c>
      <c r="F46" s="48">
        <f t="shared" si="7"/>
        <v>-5.8248414084988501E-3</v>
      </c>
      <c r="G46" s="45"/>
    </row>
    <row r="47" spans="2:8" x14ac:dyDescent="0.25">
      <c r="B47" s="16" t="s">
        <v>77</v>
      </c>
      <c r="C47" s="27"/>
      <c r="D47" s="49">
        <v>8.0640317996580613E-2</v>
      </c>
      <c r="E47" s="49">
        <v>7.3220032323516024E-2</v>
      </c>
      <c r="F47" s="49">
        <f t="shared" si="7"/>
        <v>-7.4202856730645889E-3</v>
      </c>
      <c r="G47" s="45"/>
    </row>
    <row r="48" spans="2:8" x14ac:dyDescent="0.25">
      <c r="B48" s="16" t="s">
        <v>78</v>
      </c>
      <c r="C48" s="27"/>
      <c r="D48" s="49">
        <v>4.215119441926226E-2</v>
      </c>
      <c r="E48" s="49">
        <v>3.8243897767715779E-2</v>
      </c>
      <c r="F48" s="49">
        <f t="shared" si="7"/>
        <v>-3.907296651546481E-3</v>
      </c>
      <c r="G48" s="45"/>
    </row>
    <row r="49" spans="2:8" x14ac:dyDescent="0.25">
      <c r="B49" s="47" t="s">
        <v>74</v>
      </c>
      <c r="C49" s="27"/>
      <c r="D49" s="49">
        <v>3.6171686835953551E-2</v>
      </c>
      <c r="E49" s="49">
        <v>3.1684710097727421E-2</v>
      </c>
      <c r="F49" s="49">
        <f t="shared" si="7"/>
        <v>-4.4869767382261297E-3</v>
      </c>
      <c r="G49" s="45"/>
    </row>
    <row r="50" spans="2:8" x14ac:dyDescent="0.25">
      <c r="B50" s="47" t="s">
        <v>75</v>
      </c>
      <c r="C50" s="27"/>
      <c r="D50" s="49">
        <v>5.8316887396051349E-2</v>
      </c>
      <c r="E50" s="49" t="s">
        <v>79</v>
      </c>
      <c r="F50" s="49" t="s">
        <v>79</v>
      </c>
      <c r="G50" s="45"/>
    </row>
    <row r="51" spans="2:8" x14ac:dyDescent="0.25">
      <c r="B51" s="50" t="s">
        <v>28</v>
      </c>
      <c r="C51" s="27"/>
      <c r="D51" s="51"/>
      <c r="E51" s="51"/>
      <c r="F51" s="51"/>
      <c r="G51" s="45"/>
    </row>
    <row r="52" spans="2:8" x14ac:dyDescent="0.25">
      <c r="B52" s="52" t="s">
        <v>80</v>
      </c>
      <c r="C52" s="27"/>
      <c r="D52" s="46">
        <v>10.567378</v>
      </c>
      <c r="E52" s="46">
        <v>10.717675</v>
      </c>
      <c r="F52" s="46">
        <f t="shared" si="7"/>
        <v>0.15029700000000012</v>
      </c>
      <c r="G52" s="45"/>
    </row>
    <row r="53" spans="2:8" x14ac:dyDescent="0.25">
      <c r="B53" s="8" t="s">
        <v>81</v>
      </c>
      <c r="C53" s="27"/>
      <c r="D53" s="49">
        <v>9.4464176134778806E-4</v>
      </c>
      <c r="E53" s="49">
        <v>1.2757649814004006E-3</v>
      </c>
      <c r="F53" s="49">
        <f t="shared" si="7"/>
        <v>3.3112322005261253E-4</v>
      </c>
      <c r="G53" s="45"/>
    </row>
    <row r="54" spans="2:8" x14ac:dyDescent="0.25">
      <c r="B54" s="50" t="s">
        <v>82</v>
      </c>
      <c r="C54" s="27"/>
      <c r="D54" s="51"/>
      <c r="E54" s="51"/>
      <c r="F54" s="51"/>
      <c r="G54" s="45"/>
    </row>
    <row r="55" spans="2:8" x14ac:dyDescent="0.25">
      <c r="B55" t="s">
        <v>83</v>
      </c>
      <c r="C55" s="27"/>
      <c r="D55" s="53">
        <v>24.066579999999995</v>
      </c>
      <c r="E55" s="53">
        <v>29.473649999999996</v>
      </c>
      <c r="F55" s="46">
        <f t="shared" si="7"/>
        <v>5.4070700000000009</v>
      </c>
      <c r="G55" s="54"/>
      <c r="H55" s="55"/>
    </row>
    <row r="56" spans="2:8" x14ac:dyDescent="0.25">
      <c r="B56" t="s">
        <v>84</v>
      </c>
      <c r="C56" s="27"/>
      <c r="D56">
        <v>3.8</v>
      </c>
      <c r="E56">
        <v>3.8</v>
      </c>
      <c r="F56" s="46">
        <f t="shared" si="7"/>
        <v>0</v>
      </c>
      <c r="G56" s="54"/>
    </row>
    <row r="57" spans="2:8" x14ac:dyDescent="0.25">
      <c r="B57" s="50" t="s">
        <v>85</v>
      </c>
      <c r="C57" s="27"/>
      <c r="D57" s="51"/>
      <c r="E57" s="51"/>
      <c r="F57" s="51"/>
      <c r="G57" s="45"/>
    </row>
    <row r="58" spans="2:8" x14ac:dyDescent="0.25">
      <c r="B58" t="s">
        <v>86</v>
      </c>
      <c r="C58" s="27"/>
      <c r="D58">
        <v>788</v>
      </c>
      <c r="E58" s="1">
        <v>1780</v>
      </c>
      <c r="F58" s="39">
        <f t="shared" si="7"/>
        <v>992</v>
      </c>
      <c r="H58" s="1"/>
    </row>
    <row r="59" spans="2:8" x14ac:dyDescent="0.25">
      <c r="B59" s="56" t="s">
        <v>87</v>
      </c>
      <c r="C59" s="27"/>
      <c r="D59">
        <v>422</v>
      </c>
      <c r="E59" s="1">
        <v>1003</v>
      </c>
      <c r="F59" s="39">
        <f t="shared" si="7"/>
        <v>581</v>
      </c>
    </row>
    <row r="60" spans="2:8" x14ac:dyDescent="0.25">
      <c r="C60" s="27"/>
      <c r="D60" s="57"/>
      <c r="E60" s="57"/>
      <c r="F60" s="57"/>
      <c r="G60" s="57"/>
    </row>
    <row r="61" spans="2:8" x14ac:dyDescent="0.25">
      <c r="C61" s="27"/>
    </row>
    <row r="62" spans="2:8" x14ac:dyDescent="0.25">
      <c r="C62" s="27"/>
    </row>
    <row r="63" spans="2:8" x14ac:dyDescent="0.25">
      <c r="C63" s="27"/>
    </row>
    <row r="64" spans="2:8" x14ac:dyDescent="0.25">
      <c r="C64" s="27"/>
    </row>
    <row r="65" spans="3:3" x14ac:dyDescent="0.25">
      <c r="C65" s="27"/>
    </row>
    <row r="66" spans="3:3" x14ac:dyDescent="0.25">
      <c r="C66" s="27"/>
    </row>
  </sheetData>
  <pageMargins left="0.7" right="0.7" top="0.75" bottom="0.75" header="0.3" footer="0.3"/>
  <pageSetup paperSize="9" scale="75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E558-FDEA-4EC0-BF22-0BA082B0991D}">
  <sheetPr>
    <pageSetUpPr fitToPage="1"/>
  </sheetPr>
  <dimension ref="B1:H68"/>
  <sheetViews>
    <sheetView showGridLines="0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5" width="12.140625" bestFit="1" customWidth="1"/>
    <col min="6" max="6" width="12.140625" customWidth="1"/>
    <col min="7" max="7" width="2.85546875" customWidth="1"/>
  </cols>
  <sheetData>
    <row r="1" spans="2:8" x14ac:dyDescent="0.25">
      <c r="C1" s="70" t="s">
        <v>0</v>
      </c>
      <c r="D1" s="70" t="s">
        <v>1</v>
      </c>
      <c r="E1" s="70" t="s">
        <v>1</v>
      </c>
      <c r="F1" s="71"/>
    </row>
    <row r="2" spans="2:8" x14ac:dyDescent="0.25">
      <c r="B2" s="35" t="s">
        <v>88</v>
      </c>
      <c r="C2" s="36" t="s">
        <v>3</v>
      </c>
      <c r="D2" s="36" t="s">
        <v>3</v>
      </c>
      <c r="E2" s="36" t="s">
        <v>3</v>
      </c>
      <c r="F2" s="4" t="s">
        <v>4</v>
      </c>
      <c r="G2" s="37"/>
    </row>
    <row r="3" spans="2:8" ht="15.75" thickBot="1" x14ac:dyDescent="0.3">
      <c r="B3" s="38" t="s">
        <v>5</v>
      </c>
      <c r="C3" s="6">
        <v>2022</v>
      </c>
      <c r="D3" s="6">
        <v>2022</v>
      </c>
      <c r="E3" s="6">
        <v>2023</v>
      </c>
      <c r="F3" s="7" t="s">
        <v>6</v>
      </c>
      <c r="G3" s="37"/>
    </row>
    <row r="4" spans="2:8" x14ac:dyDescent="0.25">
      <c r="B4" s="8" t="s">
        <v>89</v>
      </c>
      <c r="C4" s="43">
        <v>7218</v>
      </c>
      <c r="D4" s="43">
        <v>11893</v>
      </c>
      <c r="E4" s="43">
        <v>14666</v>
      </c>
      <c r="F4" s="43">
        <f>E4-D4</f>
        <v>2773</v>
      </c>
      <c r="G4" s="1"/>
      <c r="H4" s="15"/>
    </row>
    <row r="5" spans="2:8" x14ac:dyDescent="0.25">
      <c r="B5" s="8" t="s">
        <v>17</v>
      </c>
      <c r="C5" s="43">
        <v>4753</v>
      </c>
      <c r="D5" s="43">
        <v>7832</v>
      </c>
      <c r="E5" s="43">
        <v>8496</v>
      </c>
      <c r="F5" s="43">
        <f t="shared" ref="F5:F26" si="0">E5-D5</f>
        <v>664</v>
      </c>
      <c r="H5" s="15"/>
    </row>
    <row r="6" spans="2:8" x14ac:dyDescent="0.25">
      <c r="B6" s="8" t="s">
        <v>90</v>
      </c>
      <c r="C6" s="43">
        <f t="shared" ref="C6:E6" si="1">SUM(C7:C11)</f>
        <v>1495</v>
      </c>
      <c r="D6" s="43">
        <f t="shared" si="1"/>
        <v>2463</v>
      </c>
      <c r="E6" s="43">
        <f t="shared" si="1"/>
        <v>-2139</v>
      </c>
      <c r="F6" s="43">
        <f t="shared" si="0"/>
        <v>-4602</v>
      </c>
    </row>
    <row r="7" spans="2:8" x14ac:dyDescent="0.25">
      <c r="B7" s="16" t="s">
        <v>91</v>
      </c>
      <c r="C7" s="43">
        <v>0</v>
      </c>
      <c r="D7" s="43">
        <v>0</v>
      </c>
      <c r="E7" s="43">
        <v>105</v>
      </c>
      <c r="F7" s="43">
        <f t="shared" si="0"/>
        <v>105</v>
      </c>
      <c r="G7" s="58"/>
    </row>
    <row r="8" spans="2:8" x14ac:dyDescent="0.25">
      <c r="B8" s="16" t="s">
        <v>92</v>
      </c>
      <c r="C8" s="43">
        <v>-126</v>
      </c>
      <c r="D8" s="43">
        <v>-208</v>
      </c>
      <c r="E8" s="43">
        <v>-2711</v>
      </c>
      <c r="F8" s="43">
        <f t="shared" si="0"/>
        <v>-2503</v>
      </c>
    </row>
    <row r="9" spans="2:8" x14ac:dyDescent="0.25">
      <c r="B9" s="16" t="s">
        <v>93</v>
      </c>
      <c r="C9" s="43">
        <v>122</v>
      </c>
      <c r="D9" s="43">
        <v>201</v>
      </c>
      <c r="E9" s="43">
        <v>153</v>
      </c>
      <c r="F9" s="43">
        <f t="shared" si="0"/>
        <v>-48</v>
      </c>
    </row>
    <row r="10" spans="2:8" x14ac:dyDescent="0.25">
      <c r="B10" s="16" t="s">
        <v>94</v>
      </c>
      <c r="C10" s="43">
        <v>1082</v>
      </c>
      <c r="D10" s="43">
        <v>1783</v>
      </c>
      <c r="E10" s="43">
        <v>1411</v>
      </c>
      <c r="F10" s="43">
        <f t="shared" si="0"/>
        <v>-372</v>
      </c>
    </row>
    <row r="11" spans="2:8" x14ac:dyDescent="0.25">
      <c r="B11" s="16" t="s">
        <v>95</v>
      </c>
      <c r="C11" s="43">
        <v>417</v>
      </c>
      <c r="D11" s="43">
        <v>687</v>
      </c>
      <c r="E11" s="43">
        <v>-1097</v>
      </c>
      <c r="F11" s="59">
        <f t="shared" si="0"/>
        <v>-1784</v>
      </c>
    </row>
    <row r="12" spans="2:8" x14ac:dyDescent="0.25">
      <c r="B12" s="52" t="s">
        <v>96</v>
      </c>
      <c r="C12" s="43">
        <v>566</v>
      </c>
      <c r="D12" s="43">
        <v>933</v>
      </c>
      <c r="E12" s="43">
        <v>0</v>
      </c>
      <c r="F12" s="43">
        <f t="shared" si="0"/>
        <v>-933</v>
      </c>
    </row>
    <row r="13" spans="2:8" x14ac:dyDescent="0.25">
      <c r="B13" s="8" t="s">
        <v>28</v>
      </c>
      <c r="C13" s="43">
        <v>453</v>
      </c>
      <c r="D13" s="43">
        <v>747</v>
      </c>
      <c r="E13" s="43">
        <v>717</v>
      </c>
      <c r="F13" s="43">
        <f t="shared" si="0"/>
        <v>-30</v>
      </c>
    </row>
    <row r="14" spans="2:8" x14ac:dyDescent="0.25">
      <c r="B14" s="10" t="s">
        <v>20</v>
      </c>
      <c r="C14" s="42">
        <f>SUM(C4:C6,C12:C13)</f>
        <v>14485</v>
      </c>
      <c r="D14" s="42">
        <f>SUM(D4:D6,D12:D13)</f>
        <v>23868</v>
      </c>
      <c r="E14" s="42">
        <f>SUM(E4:E6,E12:E13)</f>
        <v>21740</v>
      </c>
      <c r="F14" s="42">
        <f t="shared" si="0"/>
        <v>-2128</v>
      </c>
      <c r="G14" s="60"/>
    </row>
    <row r="15" spans="2:8" x14ac:dyDescent="0.25">
      <c r="B15" s="8" t="s">
        <v>61</v>
      </c>
      <c r="C15" s="43">
        <v>-6882</v>
      </c>
      <c r="D15" s="43">
        <v>-11339</v>
      </c>
      <c r="E15" s="43">
        <v>-4910</v>
      </c>
      <c r="F15" s="43">
        <f t="shared" si="0"/>
        <v>6429</v>
      </c>
    </row>
    <row r="16" spans="2:8" x14ac:dyDescent="0.25">
      <c r="B16" s="8" t="s">
        <v>97</v>
      </c>
      <c r="C16" s="43">
        <v>-2906</v>
      </c>
      <c r="D16" s="43">
        <v>-4789</v>
      </c>
      <c r="E16" s="43">
        <v>-9578</v>
      </c>
      <c r="F16" s="43">
        <f t="shared" si="0"/>
        <v>-4789</v>
      </c>
    </row>
    <row r="17" spans="2:7" x14ac:dyDescent="0.25">
      <c r="B17" s="8" t="s">
        <v>91</v>
      </c>
      <c r="C17" s="43">
        <v>811</v>
      </c>
      <c r="D17" s="43">
        <v>1336</v>
      </c>
      <c r="E17" s="43">
        <v>-105</v>
      </c>
      <c r="F17" s="43">
        <f t="shared" si="0"/>
        <v>-1441</v>
      </c>
    </row>
    <row r="18" spans="2:7" x14ac:dyDescent="0.25">
      <c r="B18" s="8" t="s">
        <v>98</v>
      </c>
      <c r="C18" s="43">
        <v>1480</v>
      </c>
      <c r="D18" s="43">
        <v>2438</v>
      </c>
      <c r="E18" s="43">
        <v>8995</v>
      </c>
      <c r="F18" s="43">
        <f t="shared" si="0"/>
        <v>6557</v>
      </c>
    </row>
    <row r="19" spans="2:7" x14ac:dyDescent="0.25">
      <c r="B19" s="10" t="s">
        <v>39</v>
      </c>
      <c r="C19" s="42">
        <v>6988</v>
      </c>
      <c r="D19" s="42">
        <v>11514</v>
      </c>
      <c r="E19" s="42">
        <v>16142</v>
      </c>
      <c r="F19" s="42">
        <f t="shared" si="0"/>
        <v>4628</v>
      </c>
      <c r="G19" s="12"/>
    </row>
    <row r="20" spans="2:7" x14ac:dyDescent="0.25">
      <c r="B20" s="8" t="s">
        <v>61</v>
      </c>
      <c r="C20" s="43">
        <v>-3190</v>
      </c>
      <c r="D20" s="43">
        <v>-5258</v>
      </c>
      <c r="E20" s="43">
        <v>-3402</v>
      </c>
      <c r="F20" s="43">
        <f t="shared" si="0"/>
        <v>1856</v>
      </c>
    </row>
    <row r="21" spans="2:7" x14ac:dyDescent="0.25">
      <c r="B21" s="8" t="s">
        <v>99</v>
      </c>
      <c r="C21" s="43">
        <v>-2702</v>
      </c>
      <c r="D21" s="43">
        <v>-4452</v>
      </c>
      <c r="E21" s="43">
        <v>-13564</v>
      </c>
      <c r="F21" s="43">
        <f t="shared" si="0"/>
        <v>-9112</v>
      </c>
      <c r="G21" s="61"/>
    </row>
    <row r="22" spans="2:7" x14ac:dyDescent="0.25">
      <c r="B22" s="8" t="s">
        <v>91</v>
      </c>
      <c r="C22" s="43">
        <v>-811</v>
      </c>
      <c r="D22" s="43">
        <v>-1336</v>
      </c>
      <c r="E22" s="43">
        <v>105</v>
      </c>
      <c r="F22" s="43">
        <f t="shared" si="0"/>
        <v>1441</v>
      </c>
    </row>
    <row r="23" spans="2:7" x14ac:dyDescent="0.25">
      <c r="B23" s="8" t="s">
        <v>100</v>
      </c>
      <c r="C23" s="43">
        <v>-575</v>
      </c>
      <c r="D23" s="43">
        <v>-947</v>
      </c>
      <c r="E23" s="43">
        <v>-2373</v>
      </c>
      <c r="F23" s="43">
        <f t="shared" si="0"/>
        <v>-1426</v>
      </c>
    </row>
    <row r="24" spans="2:7" x14ac:dyDescent="0.25">
      <c r="B24" s="8" t="s">
        <v>101</v>
      </c>
      <c r="C24" s="43">
        <v>370</v>
      </c>
      <c r="D24" s="43">
        <v>610</v>
      </c>
      <c r="E24" s="43">
        <v>3245</v>
      </c>
      <c r="F24" s="43">
        <f t="shared" si="0"/>
        <v>2635</v>
      </c>
    </row>
    <row r="25" spans="2:7" x14ac:dyDescent="0.25">
      <c r="B25" s="10" t="s">
        <v>102</v>
      </c>
      <c r="C25" s="42">
        <f>SUM(C20:C24)</f>
        <v>-6908</v>
      </c>
      <c r="D25" s="42">
        <f>SUM(D20:D24)</f>
        <v>-11383</v>
      </c>
      <c r="E25" s="42">
        <f>SUM(E20:E24)</f>
        <v>-15989</v>
      </c>
      <c r="F25" s="42">
        <f t="shared" si="0"/>
        <v>-4606</v>
      </c>
      <c r="G25" s="12"/>
    </row>
    <row r="26" spans="2:7" x14ac:dyDescent="0.25">
      <c r="B26" s="10" t="s">
        <v>41</v>
      </c>
      <c r="C26" s="42">
        <f>C25+C19</f>
        <v>80</v>
      </c>
      <c r="D26" s="42">
        <f>D25+D19</f>
        <v>131</v>
      </c>
      <c r="E26" s="42">
        <f>E25+E19</f>
        <v>153</v>
      </c>
      <c r="F26" s="42">
        <f t="shared" si="0"/>
        <v>22</v>
      </c>
      <c r="G26" s="12"/>
    </row>
    <row r="27" spans="2:7" x14ac:dyDescent="0.25">
      <c r="B27" s="3"/>
      <c r="C27" s="62"/>
      <c r="D27" s="62"/>
      <c r="E27" s="62"/>
      <c r="F27" s="62"/>
    </row>
    <row r="28" spans="2:7" x14ac:dyDescent="0.25">
      <c r="B28" s="35" t="s">
        <v>88</v>
      </c>
      <c r="C28" s="62"/>
      <c r="D28" s="4" t="s">
        <v>3</v>
      </c>
      <c r="E28" s="4" t="s">
        <v>3</v>
      </c>
      <c r="F28" s="36" t="s">
        <v>4</v>
      </c>
      <c r="G28" s="37"/>
    </row>
    <row r="29" spans="2:7" ht="15.75" thickBot="1" x14ac:dyDescent="0.3">
      <c r="B29" s="38" t="s">
        <v>70</v>
      </c>
      <c r="C29" s="62"/>
      <c r="D29" s="6">
        <v>2022</v>
      </c>
      <c r="E29" s="6">
        <v>2023</v>
      </c>
      <c r="F29" s="7" t="str">
        <f>Consolidated!$F$3</f>
        <v>23-22</v>
      </c>
      <c r="G29" s="37"/>
    </row>
    <row r="30" spans="2:7" x14ac:dyDescent="0.25">
      <c r="B30" s="8" t="s">
        <v>103</v>
      </c>
      <c r="C30" s="62"/>
      <c r="D30" s="43">
        <v>11238.260239100555</v>
      </c>
      <c r="E30" s="43">
        <v>19863.260239100557</v>
      </c>
      <c r="F30" s="43">
        <f t="shared" ref="F30:F62" si="2">E30-D30</f>
        <v>8625.0000000000018</v>
      </c>
    </row>
    <row r="31" spans="2:7" x14ac:dyDescent="0.25">
      <c r="B31" s="16" t="s">
        <v>99</v>
      </c>
      <c r="C31" s="62"/>
      <c r="D31" s="43">
        <v>4452</v>
      </c>
      <c r="E31" s="43">
        <v>13564</v>
      </c>
      <c r="F31" s="43">
        <f t="shared" si="2"/>
        <v>9112</v>
      </c>
    </row>
    <row r="32" spans="2:7" x14ac:dyDescent="0.25">
      <c r="B32" s="16" t="s">
        <v>17</v>
      </c>
      <c r="C32" s="62"/>
      <c r="D32" s="43">
        <v>-4663</v>
      </c>
      <c r="E32" s="43">
        <v>-6176</v>
      </c>
      <c r="F32" s="43">
        <f t="shared" si="2"/>
        <v>-1513</v>
      </c>
    </row>
    <row r="33" spans="2:7" x14ac:dyDescent="0.25">
      <c r="B33" s="16" t="s">
        <v>104</v>
      </c>
      <c r="C33" s="62"/>
      <c r="D33" s="39" t="s">
        <v>105</v>
      </c>
      <c r="E33" s="43">
        <v>-513</v>
      </c>
      <c r="F33" s="43">
        <f>E33</f>
        <v>-513</v>
      </c>
    </row>
    <row r="34" spans="2:7" x14ac:dyDescent="0.25">
      <c r="B34" s="16" t="s">
        <v>106</v>
      </c>
      <c r="C34" s="62"/>
      <c r="D34" s="43">
        <v>8836</v>
      </c>
      <c r="E34" s="43">
        <v>7590</v>
      </c>
      <c r="F34" s="43">
        <f t="shared" si="2"/>
        <v>-1246</v>
      </c>
    </row>
    <row r="35" spans="2:7" x14ac:dyDescent="0.25">
      <c r="B35" s="10" t="s">
        <v>107</v>
      </c>
      <c r="C35" s="62"/>
      <c r="D35" s="42">
        <f>SUM(D30:D34)</f>
        <v>19863.260239100557</v>
      </c>
      <c r="E35" s="42">
        <f>SUM(E30:E34)</f>
        <v>34328.260239100557</v>
      </c>
      <c r="F35" s="42">
        <f t="shared" si="2"/>
        <v>14465</v>
      </c>
      <c r="G35" s="12"/>
    </row>
    <row r="36" spans="2:7" x14ac:dyDescent="0.25">
      <c r="B36" s="8" t="s">
        <v>108</v>
      </c>
      <c r="C36" s="62"/>
      <c r="D36" s="63">
        <v>0.123</v>
      </c>
      <c r="E36" s="63">
        <v>0.123</v>
      </c>
      <c r="F36" s="63">
        <f t="shared" si="2"/>
        <v>0</v>
      </c>
    </row>
    <row r="37" spans="2:7" x14ac:dyDescent="0.25">
      <c r="B37" s="10" t="s">
        <v>40</v>
      </c>
      <c r="C37" s="62"/>
      <c r="D37" s="64"/>
      <c r="E37" s="64"/>
      <c r="F37" s="64"/>
      <c r="G37" s="12"/>
    </row>
    <row r="38" spans="2:7" x14ac:dyDescent="0.25">
      <c r="B38" s="8" t="s">
        <v>109</v>
      </c>
      <c r="C38" s="62"/>
      <c r="D38" s="43">
        <v>1486</v>
      </c>
      <c r="E38" s="43">
        <v>1486</v>
      </c>
      <c r="F38" s="43">
        <f t="shared" si="2"/>
        <v>0</v>
      </c>
    </row>
    <row r="39" spans="2:7" x14ac:dyDescent="0.25">
      <c r="B39" s="8" t="s">
        <v>110</v>
      </c>
      <c r="C39" s="62"/>
      <c r="D39" s="43">
        <v>5437</v>
      </c>
      <c r="E39" s="43">
        <v>7515</v>
      </c>
      <c r="F39" s="43">
        <f t="shared" si="2"/>
        <v>2078</v>
      </c>
    </row>
    <row r="40" spans="2:7" x14ac:dyDescent="0.25">
      <c r="B40" s="8" t="s">
        <v>99</v>
      </c>
      <c r="C40" s="62"/>
      <c r="D40" s="43">
        <v>4452</v>
      </c>
      <c r="E40" s="43">
        <v>13564</v>
      </c>
      <c r="F40" s="43">
        <f t="shared" si="2"/>
        <v>9112</v>
      </c>
    </row>
    <row r="41" spans="2:7" x14ac:dyDescent="0.25">
      <c r="B41" s="8" t="s">
        <v>111</v>
      </c>
      <c r="C41" s="62"/>
      <c r="D41" s="65">
        <f t="shared" ref="D41:E41" si="3">D40/D39-1</f>
        <v>-0.18116608423763103</v>
      </c>
      <c r="E41" s="65">
        <f t="shared" si="3"/>
        <v>0.80492348636061206</v>
      </c>
      <c r="F41" s="65">
        <f t="shared" si="2"/>
        <v>0.98608957059824309</v>
      </c>
    </row>
    <row r="42" spans="2:7" x14ac:dyDescent="0.25">
      <c r="B42" s="10" t="s">
        <v>112</v>
      </c>
      <c r="C42" s="62"/>
      <c r="D42" s="66"/>
      <c r="E42" s="66"/>
      <c r="F42" s="66"/>
      <c r="G42" s="12"/>
    </row>
    <row r="43" spans="2:7" x14ac:dyDescent="0.25">
      <c r="B43" s="8" t="s">
        <v>113</v>
      </c>
      <c r="C43" s="62"/>
      <c r="D43" s="67">
        <v>6.7799999999999999E-2</v>
      </c>
      <c r="E43" s="67">
        <v>6.8798655175846324E-2</v>
      </c>
      <c r="F43" s="67">
        <f t="shared" si="2"/>
        <v>9.9865517584632468E-4</v>
      </c>
    </row>
    <row r="44" spans="2:7" x14ac:dyDescent="0.25">
      <c r="B44" s="8" t="s">
        <v>114</v>
      </c>
      <c r="C44" s="62"/>
      <c r="D44" s="67">
        <v>5.9077766434169711E-2</v>
      </c>
      <c r="E44" s="67">
        <v>5.4152822327083766E-2</v>
      </c>
      <c r="F44" s="67">
        <f t="shared" si="2"/>
        <v>-4.9249441070859448E-3</v>
      </c>
    </row>
    <row r="45" spans="2:7" x14ac:dyDescent="0.25">
      <c r="B45" s="8" t="s">
        <v>115</v>
      </c>
      <c r="C45" s="62"/>
      <c r="D45" s="68">
        <v>8.7222335658302882E-3</v>
      </c>
      <c r="E45" s="68">
        <v>1.4645832848762558E-2</v>
      </c>
      <c r="F45" s="67">
        <f t="shared" si="2"/>
        <v>5.9235992829322695E-3</v>
      </c>
    </row>
    <row r="46" spans="2:7" x14ac:dyDescent="0.25">
      <c r="B46" s="8" t="s">
        <v>116</v>
      </c>
      <c r="C46" s="62"/>
      <c r="D46" s="69">
        <v>16.652742768860961</v>
      </c>
      <c r="E46" s="69">
        <v>16.989412399431043</v>
      </c>
      <c r="F46" s="69">
        <f t="shared" si="2"/>
        <v>0.33666963057008203</v>
      </c>
    </row>
    <row r="47" spans="2:7" x14ac:dyDescent="0.25">
      <c r="B47" s="10" t="s">
        <v>117</v>
      </c>
      <c r="C47" s="62"/>
      <c r="D47" s="66"/>
      <c r="E47" s="66"/>
      <c r="F47" s="66"/>
      <c r="G47" s="12"/>
    </row>
    <row r="48" spans="2:7" x14ac:dyDescent="0.25">
      <c r="B48" s="8" t="s">
        <v>113</v>
      </c>
      <c r="C48" s="62"/>
      <c r="D48" s="67">
        <v>6.5000000000000002E-2</v>
      </c>
      <c r="E48" s="67">
        <v>6.5301127711818979E-2</v>
      </c>
      <c r="F48" s="67">
        <f t="shared" si="2"/>
        <v>3.0112771181897702E-4</v>
      </c>
    </row>
    <row r="49" spans="2:7" x14ac:dyDescent="0.25">
      <c r="B49" s="8" t="s">
        <v>114</v>
      </c>
      <c r="C49" s="62"/>
      <c r="D49" s="67">
        <v>5.6793686900364973E-2</v>
      </c>
      <c r="E49" s="67">
        <v>4.5570724427716133E-2</v>
      </c>
      <c r="F49" s="67">
        <f t="shared" si="2"/>
        <v>-1.122296247264884E-2</v>
      </c>
    </row>
    <row r="50" spans="2:7" x14ac:dyDescent="0.25">
      <c r="B50" s="8" t="s">
        <v>115</v>
      </c>
      <c r="C50" s="62"/>
      <c r="D50" s="68">
        <v>8.2063130996350292E-3</v>
      </c>
      <c r="E50" s="68">
        <v>1.9730403284102846E-2</v>
      </c>
      <c r="F50" s="67">
        <f t="shared" si="2"/>
        <v>1.1524090184467817E-2</v>
      </c>
    </row>
    <row r="51" spans="2:7" x14ac:dyDescent="0.25">
      <c r="B51" s="8" t="s">
        <v>116</v>
      </c>
      <c r="C51" s="62"/>
      <c r="D51" s="69">
        <v>13.023353550573368</v>
      </c>
      <c r="E51" s="69">
        <v>13.245207573745159</v>
      </c>
      <c r="F51" s="69">
        <f t="shared" si="2"/>
        <v>0.22185402317179026</v>
      </c>
    </row>
    <row r="52" spans="2:7" x14ac:dyDescent="0.25">
      <c r="B52" s="10" t="s">
        <v>118</v>
      </c>
      <c r="C52" s="62"/>
      <c r="D52" s="66"/>
      <c r="E52" s="66"/>
      <c r="F52" s="66"/>
      <c r="G52" s="12"/>
    </row>
    <row r="53" spans="2:7" x14ac:dyDescent="0.25">
      <c r="B53" s="8" t="s">
        <v>113</v>
      </c>
      <c r="C53" s="62"/>
      <c r="D53" s="67">
        <v>0.11539999999999999</v>
      </c>
      <c r="E53" s="67">
        <v>0.12180000000000001</v>
      </c>
      <c r="F53" s="67">
        <f t="shared" si="2"/>
        <v>6.4000000000000168E-3</v>
      </c>
    </row>
    <row r="54" spans="2:7" x14ac:dyDescent="0.25">
      <c r="B54" s="8" t="s">
        <v>114</v>
      </c>
      <c r="C54" s="62"/>
      <c r="D54" s="67">
        <v>0.11770935114800513</v>
      </c>
      <c r="E54" s="67">
        <v>0.12071861704304296</v>
      </c>
      <c r="F54" s="67">
        <f t="shared" si="2"/>
        <v>3.0092658950378326E-3</v>
      </c>
    </row>
    <row r="55" spans="2:7" x14ac:dyDescent="0.25">
      <c r="B55" s="8" t="s">
        <v>115</v>
      </c>
      <c r="C55" s="62"/>
      <c r="D55" s="68">
        <v>-2.3093511480051371E-3</v>
      </c>
      <c r="E55" s="68">
        <v>1.0813829569570471E-3</v>
      </c>
      <c r="F55" s="67">
        <f t="shared" si="2"/>
        <v>3.3907341049621842E-3</v>
      </c>
    </row>
    <row r="56" spans="2:7" x14ac:dyDescent="0.25">
      <c r="B56" s="8" t="s">
        <v>116</v>
      </c>
      <c r="C56" s="62"/>
      <c r="D56" s="69">
        <v>18.806052986252578</v>
      </c>
      <c r="E56" s="69">
        <v>19.027419700462694</v>
      </c>
      <c r="F56" s="69">
        <f t="shared" si="2"/>
        <v>0.22136671421011656</v>
      </c>
    </row>
    <row r="57" spans="2:7" x14ac:dyDescent="0.25">
      <c r="B57" s="10" t="s">
        <v>94</v>
      </c>
      <c r="C57" s="62"/>
      <c r="D57" s="66"/>
      <c r="E57" s="66"/>
      <c r="F57" s="66"/>
    </row>
    <row r="58" spans="2:7" x14ac:dyDescent="0.25">
      <c r="B58" s="8" t="s">
        <v>119</v>
      </c>
      <c r="C58" s="62"/>
      <c r="D58" s="43">
        <v>1495</v>
      </c>
      <c r="E58" s="43">
        <v>1158</v>
      </c>
      <c r="F58" s="43">
        <f t="shared" si="2"/>
        <v>-337</v>
      </c>
    </row>
    <row r="59" spans="2:7" x14ac:dyDescent="0.25">
      <c r="B59" s="8" t="s">
        <v>120</v>
      </c>
      <c r="C59" s="62"/>
      <c r="D59" s="43">
        <v>288</v>
      </c>
      <c r="E59" s="43">
        <v>253</v>
      </c>
      <c r="F59" s="43">
        <f t="shared" si="2"/>
        <v>-35</v>
      </c>
    </row>
    <row r="60" spans="2:7" x14ac:dyDescent="0.25">
      <c r="B60" s="10" t="s">
        <v>28</v>
      </c>
      <c r="C60" s="62"/>
      <c r="D60" s="66"/>
      <c r="E60" s="66"/>
      <c r="F60" s="66"/>
      <c r="G60" s="12"/>
    </row>
    <row r="61" spans="2:7" x14ac:dyDescent="0.25">
      <c r="B61" t="s">
        <v>121</v>
      </c>
      <c r="C61" s="62"/>
      <c r="D61" s="1">
        <v>317757</v>
      </c>
      <c r="E61" s="1">
        <v>325955</v>
      </c>
      <c r="F61" s="1">
        <f t="shared" si="2"/>
        <v>8198</v>
      </c>
    </row>
    <row r="62" spans="2:7" x14ac:dyDescent="0.25">
      <c r="B62" t="s">
        <v>122</v>
      </c>
      <c r="C62" s="62"/>
      <c r="D62" s="55">
        <v>11.923643999999999</v>
      </c>
      <c r="E62" s="55">
        <v>12.172000000000001</v>
      </c>
      <c r="F62" s="55">
        <f t="shared" si="2"/>
        <v>0.24835600000000113</v>
      </c>
    </row>
    <row r="63" spans="2:7" x14ac:dyDescent="0.25">
      <c r="C63" s="62"/>
    </row>
    <row r="64" spans="2:7" x14ac:dyDescent="0.25">
      <c r="C64" s="62"/>
      <c r="D64" s="1"/>
      <c r="E64" s="1"/>
      <c r="F64" s="1"/>
    </row>
    <row r="66" spans="3:6" x14ac:dyDescent="0.25">
      <c r="C66" s="1"/>
      <c r="D66" s="1"/>
      <c r="E66" s="1"/>
    </row>
    <row r="68" spans="3:6" x14ac:dyDescent="0.25">
      <c r="C68" s="1"/>
      <c r="D68" s="1"/>
      <c r="E68" s="1"/>
      <c r="F68" s="1"/>
    </row>
  </sheetData>
  <pageMargins left="0.7" right="0.7" top="0.75" bottom="0.75" header="0.3" footer="0.3"/>
  <pageSetup paperSize="9" scale="7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2024-03-12T14:17:23Z</cp:lastPrinted>
  <dcterms:created xsi:type="dcterms:W3CDTF">2024-03-07T16:52:23Z</dcterms:created>
  <dcterms:modified xsi:type="dcterms:W3CDTF">2024-03-12T14:24:06Z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c262a30d-77bd-4077-9cdd-d1432419d460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7.03.2024, 19:52</vt:lpwstr>
  </property>
  <property fmtid="{D5CDD505-2E9C-101B-9397-08002B2CF9AE}" pid="5" name="LastClassifiedDate">
    <vt:lpwstr>7.03.2024, 19:52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